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dmycloud\2023년\"/>
    </mc:Choice>
  </mc:AlternateContent>
  <bookViews>
    <workbookView xWindow="0" yWindow="0" windowWidth="23250" windowHeight="12285"/>
  </bookViews>
  <sheets>
    <sheet name="2022년 총예산서" sheetId="4" r:id="rId1"/>
  </sheets>
  <definedNames>
    <definedName name="_xlnm.Print_Area" localSheetId="0">'2022년 총예산서'!$A$1:$P$140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H17" i="4"/>
  <c r="H18" i="4"/>
  <c r="H19" i="4"/>
  <c r="H20" i="4"/>
  <c r="H21" i="4"/>
  <c r="H22" i="4"/>
  <c r="H23" i="4"/>
  <c r="H24" i="4"/>
  <c r="H25" i="4"/>
  <c r="H26" i="4"/>
  <c r="H27" i="4"/>
  <c r="H28" i="4"/>
  <c r="H15" i="4"/>
  <c r="H14" i="4"/>
  <c r="H13" i="4"/>
  <c r="H12" i="4"/>
  <c r="H11" i="4"/>
  <c r="H10" i="4"/>
  <c r="H9" i="4"/>
  <c r="H8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M139" i="4"/>
  <c r="O139" i="4" s="1"/>
  <c r="P139" i="4" s="1"/>
  <c r="N138" i="4"/>
  <c r="M138" i="4"/>
  <c r="O137" i="4"/>
  <c r="P137" i="4" s="1"/>
  <c r="N136" i="4"/>
  <c r="M136" i="4"/>
  <c r="P135" i="4"/>
  <c r="O135" i="4"/>
  <c r="P134" i="4"/>
  <c r="O134" i="4"/>
  <c r="O133" i="4"/>
  <c r="P133" i="4" s="1"/>
  <c r="O132" i="4"/>
  <c r="P132" i="4" s="1"/>
  <c r="O131" i="4"/>
  <c r="P131" i="4" s="1"/>
  <c r="P130" i="4"/>
  <c r="O130" i="4"/>
  <c r="O129" i="4"/>
  <c r="P129" i="4" s="1"/>
  <c r="O128" i="4"/>
  <c r="P128" i="4" s="1"/>
  <c r="O127" i="4"/>
  <c r="P127" i="4" s="1"/>
  <c r="O126" i="4"/>
  <c r="P126" i="4" s="1"/>
  <c r="O125" i="4"/>
  <c r="P125" i="4" s="1"/>
  <c r="O124" i="4"/>
  <c r="P124" i="4" s="1"/>
  <c r="O123" i="4"/>
  <c r="P123" i="4" s="1"/>
  <c r="O122" i="4"/>
  <c r="P122" i="4" s="1"/>
  <c r="O121" i="4"/>
  <c r="P121" i="4" s="1"/>
  <c r="N120" i="4"/>
  <c r="M120" i="4"/>
  <c r="O119" i="4"/>
  <c r="P119" i="4" s="1"/>
  <c r="O118" i="4"/>
  <c r="P118" i="4" s="1"/>
  <c r="O117" i="4"/>
  <c r="P117" i="4" s="1"/>
  <c r="O116" i="4"/>
  <c r="P116" i="4" s="1"/>
  <c r="O115" i="4"/>
  <c r="P115" i="4" s="1"/>
  <c r="O114" i="4"/>
  <c r="P114" i="4" s="1"/>
  <c r="O113" i="4"/>
  <c r="P113" i="4" s="1"/>
  <c r="O112" i="4"/>
  <c r="P112" i="4" s="1"/>
  <c r="P111" i="4"/>
  <c r="O111" i="4"/>
  <c r="O110" i="4"/>
  <c r="P110" i="4" s="1"/>
  <c r="O109" i="4"/>
  <c r="P109" i="4" s="1"/>
  <c r="O108" i="4"/>
  <c r="P108" i="4" s="1"/>
  <c r="O107" i="4"/>
  <c r="P107" i="4" s="1"/>
  <c r="O106" i="4"/>
  <c r="P106" i="4" s="1"/>
  <c r="O105" i="4"/>
  <c r="P105" i="4" s="1"/>
  <c r="O104" i="4"/>
  <c r="P104" i="4" s="1"/>
  <c r="O103" i="4"/>
  <c r="P103" i="4" s="1"/>
  <c r="O102" i="4"/>
  <c r="P102" i="4" s="1"/>
  <c r="O101" i="4"/>
  <c r="P101" i="4" s="1"/>
  <c r="P100" i="4"/>
  <c r="O100" i="4"/>
  <c r="O99" i="4"/>
  <c r="P99" i="4" s="1"/>
  <c r="P98" i="4"/>
  <c r="O98" i="4"/>
  <c r="O97" i="4"/>
  <c r="P97" i="4" s="1"/>
  <c r="O96" i="4"/>
  <c r="P96" i="4" s="1"/>
  <c r="O95" i="4"/>
  <c r="P95" i="4" s="1"/>
  <c r="P94" i="4"/>
  <c r="O94" i="4"/>
  <c r="O93" i="4"/>
  <c r="P93" i="4" s="1"/>
  <c r="P92" i="4"/>
  <c r="O92" i="4"/>
  <c r="P91" i="4"/>
  <c r="O91" i="4"/>
  <c r="O90" i="4"/>
  <c r="P90" i="4" s="1"/>
  <c r="N89" i="4"/>
  <c r="N88" i="4" s="1"/>
  <c r="M89" i="4"/>
  <c r="P87" i="4"/>
  <c r="O87" i="4"/>
  <c r="N86" i="4"/>
  <c r="N85" i="4" s="1"/>
  <c r="M86" i="4"/>
  <c r="M85" i="4" s="1"/>
  <c r="O84" i="4"/>
  <c r="O83" i="4"/>
  <c r="P83" i="4" s="1"/>
  <c r="O82" i="4"/>
  <c r="P82" i="4" s="1"/>
  <c r="O81" i="4"/>
  <c r="P81" i="4" s="1"/>
  <c r="O80" i="4"/>
  <c r="P80" i="4" s="1"/>
  <c r="O79" i="4"/>
  <c r="O78" i="4"/>
  <c r="P78" i="4" s="1"/>
  <c r="P77" i="4"/>
  <c r="O77" i="4"/>
  <c r="O76" i="4"/>
  <c r="P76" i="4" s="1"/>
  <c r="O75" i="4"/>
  <c r="P75" i="4" s="1"/>
  <c r="N74" i="4"/>
  <c r="N73" i="4" s="1"/>
  <c r="O73" i="4" s="1"/>
  <c r="P73" i="4" s="1"/>
  <c r="M74" i="4"/>
  <c r="M73" i="4" s="1"/>
  <c r="O72" i="4"/>
  <c r="P72" i="4" s="1"/>
  <c r="O71" i="4"/>
  <c r="P71" i="4" s="1"/>
  <c r="O70" i="4"/>
  <c r="P70" i="4" s="1"/>
  <c r="P69" i="4"/>
  <c r="O69" i="4"/>
  <c r="O68" i="4"/>
  <c r="P68" i="4" s="1"/>
  <c r="O67" i="4"/>
  <c r="P67" i="4" s="1"/>
  <c r="O66" i="4"/>
  <c r="P66" i="4" s="1"/>
  <c r="O65" i="4"/>
  <c r="P65" i="4" s="1"/>
  <c r="P64" i="4"/>
  <c r="O64" i="4"/>
  <c r="O63" i="4"/>
  <c r="P63" i="4" s="1"/>
  <c r="O62" i="4"/>
  <c r="P62" i="4" s="1"/>
  <c r="P61" i="4"/>
  <c r="O61" i="4"/>
  <c r="P60" i="4"/>
  <c r="O60" i="4"/>
  <c r="N59" i="4"/>
  <c r="N58" i="4" s="1"/>
  <c r="M59" i="4"/>
  <c r="M58" i="4" s="1"/>
  <c r="O57" i="4"/>
  <c r="P57" i="4" s="1"/>
  <c r="N56" i="4"/>
  <c r="M56" i="4"/>
  <c r="M55" i="4" s="1"/>
  <c r="O55" i="4" s="1"/>
  <c r="P55" i="4" s="1"/>
  <c r="N55" i="4"/>
  <c r="O54" i="4"/>
  <c r="P54" i="4" s="1"/>
  <c r="O53" i="4"/>
  <c r="P53" i="4" s="1"/>
  <c r="O52" i="4"/>
  <c r="P52" i="4" s="1"/>
  <c r="O51" i="4"/>
  <c r="P51" i="4" s="1"/>
  <c r="O50" i="4"/>
  <c r="P50" i="4" s="1"/>
  <c r="N49" i="4"/>
  <c r="N42" i="4" s="1"/>
  <c r="O42" i="4" s="1"/>
  <c r="P42" i="4" s="1"/>
  <c r="M49" i="4"/>
  <c r="O48" i="4"/>
  <c r="P48" i="4" s="1"/>
  <c r="O47" i="4"/>
  <c r="P47" i="4" s="1"/>
  <c r="O46" i="4"/>
  <c r="P46" i="4" s="1"/>
  <c r="O45" i="4"/>
  <c r="P45" i="4" s="1"/>
  <c r="P44" i="4"/>
  <c r="O44" i="4"/>
  <c r="O43" i="4" s="1"/>
  <c r="N43" i="4"/>
  <c r="M43" i="4"/>
  <c r="M42" i="4"/>
  <c r="P41" i="4"/>
  <c r="O41" i="4"/>
  <c r="O40" i="4"/>
  <c r="P40" i="4" s="1"/>
  <c r="O39" i="4"/>
  <c r="P39" i="4" s="1"/>
  <c r="N38" i="4"/>
  <c r="N37" i="4" s="1"/>
  <c r="M38" i="4"/>
  <c r="M37" i="4" s="1"/>
  <c r="O36" i="4"/>
  <c r="P36" i="4" s="1"/>
  <c r="P35" i="4"/>
  <c r="O35" i="4"/>
  <c r="O34" i="4"/>
  <c r="P34" i="4" s="1"/>
  <c r="O33" i="4"/>
  <c r="P33" i="4" s="1"/>
  <c r="P32" i="4"/>
  <c r="O32" i="4"/>
  <c r="O31" i="4"/>
  <c r="P31" i="4" s="1"/>
  <c r="O30" i="4"/>
  <c r="P30" i="4" s="1"/>
  <c r="O29" i="4"/>
  <c r="P29" i="4" s="1"/>
  <c r="O28" i="4"/>
  <c r="P28" i="4" s="1"/>
  <c r="O27" i="4"/>
  <c r="O26" i="4"/>
  <c r="P26" i="4" s="1"/>
  <c r="O25" i="4"/>
  <c r="P25" i="4" s="1"/>
  <c r="O24" i="4"/>
  <c r="P24" i="4" s="1"/>
  <c r="O23" i="4"/>
  <c r="P23" i="4" s="1"/>
  <c r="P22" i="4"/>
  <c r="O22" i="4"/>
  <c r="O21" i="4"/>
  <c r="P21" i="4" s="1"/>
  <c r="O20" i="4"/>
  <c r="P20" i="4" s="1"/>
  <c r="O19" i="4"/>
  <c r="P19" i="4" s="1"/>
  <c r="O18" i="4"/>
  <c r="P18" i="4" s="1"/>
  <c r="N17" i="4"/>
  <c r="M17" i="4"/>
  <c r="O16" i="4"/>
  <c r="P16" i="4" s="1"/>
  <c r="O15" i="4"/>
  <c r="P15" i="4" s="1"/>
  <c r="O14" i="4"/>
  <c r="P14" i="4" s="1"/>
  <c r="O13" i="4"/>
  <c r="P13" i="4" s="1"/>
  <c r="O12" i="4"/>
  <c r="P12" i="4" s="1"/>
  <c r="O11" i="4"/>
  <c r="P11" i="4" s="1"/>
  <c r="N10" i="4"/>
  <c r="M10" i="4"/>
  <c r="O17" i="4" l="1"/>
  <c r="P17" i="4" s="1"/>
  <c r="N9" i="4"/>
  <c r="N8" i="4" s="1"/>
  <c r="M9" i="4"/>
  <c r="M8" i="4" s="1"/>
  <c r="O58" i="4"/>
  <c r="O74" i="4"/>
  <c r="P74" i="4" s="1"/>
  <c r="O120" i="4"/>
  <c r="P120" i="4" s="1"/>
  <c r="O136" i="4"/>
  <c r="P136" i="4" s="1"/>
  <c r="O59" i="4"/>
  <c r="P59" i="4" s="1"/>
  <c r="M88" i="4"/>
  <c r="O138" i="4"/>
  <c r="P138" i="4" s="1"/>
  <c r="O85" i="4"/>
  <c r="P85" i="4" s="1"/>
  <c r="P58" i="4"/>
  <c r="O56" i="4"/>
  <c r="O37" i="4"/>
  <c r="P37" i="4" s="1"/>
  <c r="O88" i="4"/>
  <c r="P88" i="4" s="1"/>
  <c r="O38" i="4"/>
  <c r="O86" i="4"/>
  <c r="P86" i="4" s="1"/>
  <c r="O10" i="4"/>
  <c r="P10" i="4" s="1"/>
  <c r="O49" i="4"/>
  <c r="O89" i="4"/>
  <c r="P89" i="4" s="1"/>
  <c r="O8" i="4" l="1"/>
  <c r="P8" i="4" s="1"/>
  <c r="O9" i="4"/>
  <c r="P9" i="4" s="1"/>
  <c r="F9" i="4" l="1"/>
  <c r="E9" i="4"/>
  <c r="F11" i="4"/>
  <c r="E11" i="4"/>
  <c r="F13" i="4"/>
  <c r="E13" i="4"/>
  <c r="F15" i="4"/>
  <c r="E15" i="4"/>
  <c r="E17" i="4"/>
  <c r="E22" i="4" l="1"/>
  <c r="E27" i="4"/>
  <c r="E25" i="4"/>
  <c r="F27" i="4"/>
  <c r="E21" i="4" l="1"/>
  <c r="E8" i="4" s="1"/>
  <c r="F25" i="4" l="1"/>
  <c r="F22" i="4"/>
  <c r="F21" i="4" l="1"/>
  <c r="F8" i="4" l="1"/>
</calcChain>
</file>

<file path=xl/sharedStrings.xml><?xml version="1.0" encoding="utf-8"?>
<sst xmlns="http://schemas.openxmlformats.org/spreadsheetml/2006/main" count="332" uniqueCount="227">
  <si>
    <t>증감(B-A)</t>
    <phoneticPr fontId="2" type="noConversion"/>
  </si>
  <si>
    <t>항</t>
    <phoneticPr fontId="2" type="noConversion"/>
  </si>
  <si>
    <t>관</t>
    <phoneticPr fontId="2" type="noConversion"/>
  </si>
  <si>
    <t>목</t>
    <phoneticPr fontId="2" type="noConversion"/>
  </si>
  <si>
    <t>세목</t>
    <phoneticPr fontId="2" type="noConversion"/>
  </si>
  <si>
    <t>세    입</t>
    <phoneticPr fontId="2" type="noConversion"/>
  </si>
  <si>
    <t>계</t>
    <phoneticPr fontId="2" type="noConversion"/>
  </si>
  <si>
    <t>증감율</t>
    <phoneticPr fontId="2" type="noConversion"/>
  </si>
  <si>
    <t>사회보험부담금</t>
    <phoneticPr fontId="2" type="noConversion"/>
  </si>
  <si>
    <t>운영비</t>
    <phoneticPr fontId="2" type="noConversion"/>
  </si>
  <si>
    <t>사업비</t>
    <phoneticPr fontId="2" type="noConversion"/>
  </si>
  <si>
    <t>개별동료상담</t>
    <phoneticPr fontId="2" type="noConversion"/>
  </si>
  <si>
    <t>집단동료상담</t>
    <phoneticPr fontId="2" type="noConversion"/>
  </si>
  <si>
    <t>탈시설 네트워크</t>
    <phoneticPr fontId="2" type="noConversion"/>
  </si>
  <si>
    <t>사회보험료</t>
    <phoneticPr fontId="2" type="noConversion"/>
  </si>
  <si>
    <t>퇴직금</t>
    <phoneticPr fontId="2" type="noConversion"/>
  </si>
  <si>
    <t>기타운영비</t>
    <phoneticPr fontId="2" type="noConversion"/>
  </si>
  <si>
    <t>전담인력복리후생비</t>
    <phoneticPr fontId="2" type="noConversion"/>
  </si>
  <si>
    <t>배상보험</t>
    <phoneticPr fontId="2" type="noConversion"/>
  </si>
  <si>
    <t>상해보험</t>
    <phoneticPr fontId="2" type="noConversion"/>
  </si>
  <si>
    <t>협회가입비</t>
    <phoneticPr fontId="2" type="noConversion"/>
  </si>
  <si>
    <t>주민세</t>
    <phoneticPr fontId="2" type="noConversion"/>
  </si>
  <si>
    <t>전담인력 퇴직연금</t>
    <phoneticPr fontId="2" type="noConversion"/>
  </si>
  <si>
    <t>홍보비</t>
    <phoneticPr fontId="2" type="noConversion"/>
  </si>
  <si>
    <t>홍보용품비</t>
    <phoneticPr fontId="2" type="noConversion"/>
  </si>
  <si>
    <t>연수비</t>
    <phoneticPr fontId="2" type="noConversion"/>
  </si>
  <si>
    <t>단말기</t>
    <phoneticPr fontId="2" type="noConversion"/>
  </si>
  <si>
    <t>통행료</t>
    <phoneticPr fontId="2" type="noConversion"/>
  </si>
  <si>
    <t>교육비</t>
    <phoneticPr fontId="2" type="noConversion"/>
  </si>
  <si>
    <t>이용자 보수교육비</t>
    <phoneticPr fontId="2" type="noConversion"/>
  </si>
  <si>
    <t>보수교육 다과비</t>
    <phoneticPr fontId="2" type="noConversion"/>
  </si>
  <si>
    <t>회의비</t>
    <phoneticPr fontId="2" type="noConversion"/>
  </si>
  <si>
    <t>경조사비</t>
    <phoneticPr fontId="2" type="noConversion"/>
  </si>
  <si>
    <t>모니터링비</t>
    <phoneticPr fontId="2" type="noConversion"/>
  </si>
  <si>
    <t>사업진행비</t>
    <phoneticPr fontId="2" type="noConversion"/>
  </si>
  <si>
    <t>서울시센터지원사업 자부담 총 소계</t>
    <phoneticPr fontId="2" type="noConversion"/>
  </si>
  <si>
    <t>장애인활동지원사업 총 소계</t>
    <phoneticPr fontId="2" type="noConversion"/>
  </si>
  <si>
    <t>장애인활동보조서비스</t>
    <phoneticPr fontId="2" type="noConversion"/>
  </si>
  <si>
    <t>정부지원금</t>
    <phoneticPr fontId="2" type="noConversion"/>
  </si>
  <si>
    <t>국비</t>
    <phoneticPr fontId="2" type="noConversion"/>
  </si>
  <si>
    <t>시비</t>
    <phoneticPr fontId="2" type="noConversion"/>
  </si>
  <si>
    <t>가산수당</t>
    <phoneticPr fontId="2" type="noConversion"/>
  </si>
  <si>
    <t>가산수당</t>
    <phoneticPr fontId="2" type="noConversion"/>
  </si>
  <si>
    <t xml:space="preserve">이월금 </t>
    <phoneticPr fontId="2" type="noConversion"/>
  </si>
  <si>
    <t>이월금</t>
    <phoneticPr fontId="2" type="noConversion"/>
  </si>
  <si>
    <t>시비</t>
    <phoneticPr fontId="2" type="noConversion"/>
  </si>
  <si>
    <t>장애인활동지원사업 장애인활동보조서비스 소계</t>
    <phoneticPr fontId="2" type="noConversion"/>
  </si>
  <si>
    <t>장애인활동지원사업 가산수당 소계</t>
    <phoneticPr fontId="2" type="noConversion"/>
  </si>
  <si>
    <t>장애인활동지원사업 이월금 소계</t>
    <phoneticPr fontId="2" type="noConversion"/>
  </si>
  <si>
    <t>100%▼</t>
    <phoneticPr fontId="2" type="noConversion"/>
  </si>
  <si>
    <t>아이엠장애인자립생활센터 2023년 세입, 세출 예산</t>
    <phoneticPr fontId="2" type="noConversion"/>
  </si>
  <si>
    <t>IL 연대활동</t>
    <phoneticPr fontId="2" type="noConversion"/>
  </si>
  <si>
    <t>거주시설연계사업 총 소계</t>
    <phoneticPr fontId="2" type="noConversion"/>
  </si>
  <si>
    <t>인건비</t>
  </si>
  <si>
    <t>보험료 및 퇴직연금</t>
    <phoneticPr fontId="2" type="noConversion"/>
  </si>
  <si>
    <t>서울시 센터지원 사업 보조금</t>
    <phoneticPr fontId="2" type="noConversion"/>
  </si>
  <si>
    <t>서울시 센터지원 사업 보조금</t>
    <phoneticPr fontId="2" type="noConversion"/>
  </si>
  <si>
    <t>국비, 시비, 구비 수입</t>
    <phoneticPr fontId="2" type="noConversion"/>
  </si>
  <si>
    <t>서울시 센터사업 자부담</t>
    <phoneticPr fontId="2" type="noConversion"/>
  </si>
  <si>
    <t>서울시 센타사업 자부담</t>
    <phoneticPr fontId="2" type="noConversion"/>
  </si>
  <si>
    <t>서울시 센터사업 자부담</t>
    <phoneticPr fontId="2" type="noConversion"/>
  </si>
  <si>
    <t>서울시 센터사업 자부담</t>
    <phoneticPr fontId="2" type="noConversion"/>
  </si>
  <si>
    <t>서울시센터지원사업 보조금 총 소계</t>
    <phoneticPr fontId="2" type="noConversion"/>
  </si>
  <si>
    <t>거주시설연계 사업 보조금</t>
    <phoneticPr fontId="2" type="noConversion"/>
  </si>
  <si>
    <t>거주시설연계 사업 보조금</t>
    <phoneticPr fontId="2" type="noConversion"/>
  </si>
  <si>
    <t>거주시설연계 사업 보조금</t>
    <phoneticPr fontId="2" type="noConversion"/>
  </si>
  <si>
    <t>국비, 시비, 구비 수입</t>
    <phoneticPr fontId="2" type="noConversion"/>
  </si>
  <si>
    <t>거주시설연계사업 자부담 총 소계</t>
    <phoneticPr fontId="2" type="noConversion"/>
  </si>
  <si>
    <t>거주시설연계 사업 자부담</t>
    <phoneticPr fontId="2" type="noConversion"/>
  </si>
  <si>
    <t xml:space="preserve">거주시설연계 사업 자부담 </t>
    <phoneticPr fontId="2" type="noConversion"/>
  </si>
  <si>
    <t>거주시설연계 사업 자부담</t>
    <phoneticPr fontId="2" type="noConversion"/>
  </si>
  <si>
    <t>서초구운영지원금 총 소계</t>
    <phoneticPr fontId="2" type="noConversion"/>
  </si>
  <si>
    <t>보조금 사업수입총 소계</t>
    <phoneticPr fontId="2" type="noConversion"/>
  </si>
  <si>
    <t>보조금 사업수입</t>
    <phoneticPr fontId="2" type="noConversion"/>
  </si>
  <si>
    <t>국고, 시, 도, 보조금 사업수입</t>
    <phoneticPr fontId="2" type="noConversion"/>
  </si>
  <si>
    <t>야간순회 방문서비스</t>
    <phoneticPr fontId="2" type="noConversion"/>
  </si>
  <si>
    <t>서초구운영지원금</t>
    <phoneticPr fontId="2" type="noConversion"/>
  </si>
  <si>
    <t>응급안전알림서비스</t>
    <phoneticPr fontId="2" type="noConversion"/>
  </si>
  <si>
    <t>서울시센터지원사업 사무비 소계</t>
    <phoneticPr fontId="2" type="noConversion"/>
  </si>
  <si>
    <t>사무비</t>
    <phoneticPr fontId="2" type="noConversion"/>
  </si>
  <si>
    <t>기본급</t>
    <phoneticPr fontId="2" type="noConversion"/>
  </si>
  <si>
    <t>제수당</t>
    <phoneticPr fontId="2" type="noConversion"/>
  </si>
  <si>
    <t>기타후생경비</t>
    <phoneticPr fontId="2" type="noConversion"/>
  </si>
  <si>
    <t>아이엠 제빵왕</t>
    <phoneticPr fontId="2" type="noConversion"/>
  </si>
  <si>
    <t>숨통(숨지 말고 소통하자!) 자조모임</t>
    <phoneticPr fontId="2" type="noConversion"/>
  </si>
  <si>
    <t>해피투게더 - 발달장애인 자조모임</t>
    <phoneticPr fontId="2" type="noConversion"/>
  </si>
  <si>
    <t>야 너두? 야 나두! - 멘토링 모임</t>
    <phoneticPr fontId="2" type="noConversion"/>
  </si>
  <si>
    <t>아이엠매거진</t>
    <phoneticPr fontId="2" type="noConversion"/>
  </si>
  <si>
    <t>홍보사업</t>
    <phoneticPr fontId="2" type="noConversion"/>
  </si>
  <si>
    <t>집집마당 클린사업_시즌Ⅲ</t>
    <phoneticPr fontId="2" type="noConversion"/>
  </si>
  <si>
    <t>사업평가보고회</t>
    <phoneticPr fontId="2" type="noConversion"/>
  </si>
  <si>
    <t>유튜브 크리에이터 양성과정</t>
    <phoneticPr fontId="2" type="noConversion"/>
  </si>
  <si>
    <t>세    출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</si>
  <si>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</si>
  <si>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</si>
  <si>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</si>
  <si>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2022년도 예산(A)</t>
    <phoneticPr fontId="2" type="noConversion"/>
  </si>
  <si>
    <t>2023년도 예산(B)</t>
    <phoneticPr fontId="2" type="noConversion"/>
  </si>
  <si>
    <t>증감(B-A)</t>
    <phoneticPr fontId="2" type="noConversion"/>
  </si>
  <si>
    <t>증감율</t>
    <phoneticPr fontId="2" type="noConversion"/>
  </si>
  <si>
    <t>계</t>
    <phoneticPr fontId="2" type="noConversion"/>
  </si>
  <si>
    <t>서울시센터지원사업 총 소계</t>
    <phoneticPr fontId="2" type="noConversion"/>
  </si>
  <si>
    <t>인건비</t>
    <phoneticPr fontId="2" type="noConversion"/>
  </si>
  <si>
    <t>사회보험부담금</t>
    <phoneticPr fontId="2" type="noConversion"/>
  </si>
  <si>
    <t>퇴직적립금</t>
    <phoneticPr fontId="2" type="noConversion"/>
  </si>
  <si>
    <t>운영비</t>
    <phoneticPr fontId="2" type="noConversion"/>
  </si>
  <si>
    <t>수용비 및 수수료</t>
    <phoneticPr fontId="2" type="noConversion"/>
  </si>
  <si>
    <t>서울시센터지원사업 사업비 소계</t>
    <phoneticPr fontId="2" type="noConversion"/>
  </si>
  <si>
    <t>사업비</t>
    <phoneticPr fontId="2" type="noConversion"/>
  </si>
  <si>
    <t>권익옹호</t>
    <phoneticPr fontId="2" type="noConversion"/>
  </si>
  <si>
    <t>iMind-인권교육</t>
    <phoneticPr fontId="2" type="noConversion"/>
  </si>
  <si>
    <t>숨이 턱턱, 턱이 턱턱-서초 동네한바퀴 조사단</t>
    <phoneticPr fontId="2" type="noConversion"/>
  </si>
  <si>
    <t>숨이 턱턱, 턱이 턱턱-서초 동네한바퀴 조사단</t>
    <phoneticPr fontId="2" type="noConversion"/>
  </si>
  <si>
    <t>IL 연대활동</t>
    <phoneticPr fontId="2" type="noConversion"/>
  </si>
  <si>
    <t>동료상담</t>
    <phoneticPr fontId="2" type="noConversion"/>
  </si>
  <si>
    <t>개별동료상담</t>
    <phoneticPr fontId="2" type="noConversion"/>
  </si>
  <si>
    <t>집단동료상담</t>
    <phoneticPr fontId="2" type="noConversion"/>
  </si>
  <si>
    <t>자립생활기술훈련</t>
    <phoneticPr fontId="2" type="noConversion"/>
  </si>
  <si>
    <t>나혼잘(나 혼자서도 잘한다)-개별ILS</t>
    <phoneticPr fontId="2" type="noConversion"/>
  </si>
  <si>
    <t>해피투게더-발달장애인 집단ILP</t>
    <phoneticPr fontId="2" type="noConversion"/>
  </si>
  <si>
    <t>탈시설자립지원</t>
    <phoneticPr fontId="2" type="noConversion"/>
  </si>
  <si>
    <t>탈시설 네트워크</t>
    <phoneticPr fontId="2" type="noConversion"/>
  </si>
  <si>
    <t>기타사업</t>
    <phoneticPr fontId="2" type="noConversion"/>
  </si>
  <si>
    <t>활동가 임파워먼트(EMPOWERMENT)</t>
    <phoneticPr fontId="2" type="noConversion"/>
  </si>
  <si>
    <t>연대회의 및 자립생활 네트워크</t>
    <phoneticPr fontId="2" type="noConversion"/>
  </si>
  <si>
    <t>숨통(숨지 말고 소통하자!) 자조모임</t>
    <phoneticPr fontId="2" type="noConversion"/>
  </si>
  <si>
    <t>서울시센터지원사업 자부담 총 소계</t>
    <phoneticPr fontId="2" type="noConversion"/>
  </si>
  <si>
    <t>서울시센터지원사업 자부담 사업비 소계</t>
    <phoneticPr fontId="2" type="noConversion"/>
  </si>
  <si>
    <t>100%▼</t>
    <phoneticPr fontId="2" type="noConversion"/>
  </si>
  <si>
    <t>지역사회개발사업</t>
    <phoneticPr fontId="2" type="noConversion"/>
  </si>
  <si>
    <t>거주시설연계사업 총 소계</t>
    <phoneticPr fontId="2" type="noConversion"/>
  </si>
  <si>
    <t>거주시설연계사업 인건비 소계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</si>
  <si>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</si>
  <si>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</si>
  <si>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</si>
  <si>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상여금</t>
    <phoneticPr fontId="2" type="noConversion"/>
  </si>
  <si>
    <t>사회보험부담금</t>
    <phoneticPr fontId="2" type="noConversion"/>
  </si>
  <si>
    <t>거주시설연계사업 사업비 소계</t>
    <phoneticPr fontId="2" type="noConversion"/>
  </si>
  <si>
    <t>개별동료상담</t>
    <phoneticPr fontId="2" type="noConversion"/>
  </si>
  <si>
    <t>권익옹호</t>
    <phoneticPr fontId="2" type="noConversion"/>
  </si>
  <si>
    <t>인권교육 및 자립생활교육</t>
    <phoneticPr fontId="2" type="noConversion"/>
  </si>
  <si>
    <t>집단ILP(1박 2일 자립생활기술훈련)</t>
    <phoneticPr fontId="2" type="noConversion"/>
  </si>
  <si>
    <t>개인별 자립지원</t>
    <phoneticPr fontId="2" type="noConversion"/>
  </si>
  <si>
    <t>거주시설연계사업 자부담 운영비 소계</t>
    <phoneticPr fontId="2" type="noConversion"/>
  </si>
  <si>
    <t>이행보증보험료</t>
    <phoneticPr fontId="2" type="noConversion"/>
  </si>
  <si>
    <t>응급안전알림서비스 총 소계</t>
    <phoneticPr fontId="2" type="noConversion"/>
  </si>
  <si>
    <t>응급안전알림서비스 사무비 소계</t>
    <phoneticPr fontId="2" type="noConversion"/>
  </si>
  <si>
    <t>사회보험료</t>
    <phoneticPr fontId="2" type="noConversion"/>
  </si>
  <si>
    <t>퇴직금</t>
    <phoneticPr fontId="2" type="noConversion"/>
  </si>
  <si>
    <t>기관운영비</t>
    <phoneticPr fontId="2" type="noConversion"/>
  </si>
  <si>
    <t>공공요금</t>
    <phoneticPr fontId="2" type="noConversion"/>
  </si>
  <si>
    <t>사무용품비</t>
    <phoneticPr fontId="2" type="noConversion"/>
  </si>
  <si>
    <t>기타운영비</t>
    <phoneticPr fontId="2" type="noConversion"/>
  </si>
  <si>
    <t>장비운영비</t>
    <phoneticPr fontId="2" type="noConversion"/>
  </si>
  <si>
    <t>22년 신규장비 운영비</t>
    <phoneticPr fontId="2" type="noConversion"/>
  </si>
  <si>
    <t>22년 장비운영비</t>
    <phoneticPr fontId="2" type="noConversion"/>
  </si>
  <si>
    <t>22년 교체장비 운영비</t>
    <phoneticPr fontId="2" type="noConversion"/>
  </si>
  <si>
    <t>소모품비</t>
    <phoneticPr fontId="2" type="noConversion"/>
  </si>
  <si>
    <t>응급장비 소모품비</t>
    <phoneticPr fontId="2" type="noConversion"/>
  </si>
  <si>
    <t>야간순회방문서비스 총 소계</t>
    <phoneticPr fontId="2" type="noConversion"/>
  </si>
  <si>
    <t>야간순회방문서비스 사무비 소계</t>
    <phoneticPr fontId="2" type="noConversion"/>
  </si>
  <si>
    <t>주휴수당</t>
    <phoneticPr fontId="2" type="noConversion"/>
  </si>
  <si>
    <t>야간수당</t>
    <phoneticPr fontId="2" type="noConversion"/>
  </si>
  <si>
    <t>주유비</t>
    <phoneticPr fontId="2" type="noConversion"/>
  </si>
  <si>
    <t>차량운영비</t>
    <phoneticPr fontId="2" type="noConversion"/>
  </si>
  <si>
    <t>서초구운영지원금 사무비 소계</t>
    <phoneticPr fontId="2" type="noConversion"/>
  </si>
  <si>
    <t>임대료</t>
    <phoneticPr fontId="2" type="noConversion"/>
  </si>
  <si>
    <t>장애인활동지원사업 총 소계</t>
    <phoneticPr fontId="2" type="noConversion"/>
  </si>
  <si>
    <t>장애인활동지원사업 사무비 소계</t>
    <phoneticPr fontId="2" type="noConversion"/>
  </si>
  <si>
    <t>활동지원사 급여</t>
    <phoneticPr fontId="2" type="noConversion"/>
  </si>
  <si>
    <t>전담인력 급여</t>
    <phoneticPr fontId="2" type="noConversion"/>
  </si>
  <si>
    <t>식대</t>
    <phoneticPr fontId="2" type="noConversion"/>
  </si>
  <si>
    <t>복리후생비</t>
    <phoneticPr fontId="2" type="noConversion"/>
  </si>
  <si>
    <t>제세공과금</t>
    <phoneticPr fontId="2" type="noConversion"/>
  </si>
  <si>
    <t>전담인력 사회보험부담금</t>
    <phoneticPr fontId="2" type="noConversion"/>
  </si>
  <si>
    <t>전담인력 사회보험부담금</t>
    <phoneticPr fontId="2" type="noConversion"/>
  </si>
  <si>
    <t>활동지원사 사회보험부담금</t>
    <phoneticPr fontId="2" type="noConversion"/>
  </si>
  <si>
    <t>활동지원사 사회보험부담금</t>
    <phoneticPr fontId="2" type="noConversion"/>
  </si>
  <si>
    <t>퇴직적립금</t>
    <phoneticPr fontId="2" type="noConversion"/>
  </si>
  <si>
    <t>활동지원사 퇴직연금</t>
    <phoneticPr fontId="2" type="noConversion"/>
  </si>
  <si>
    <t>운영비</t>
    <phoneticPr fontId="2" type="noConversion"/>
  </si>
  <si>
    <t>통신료</t>
    <phoneticPr fontId="2" type="noConversion"/>
  </si>
  <si>
    <t>활동지원 단말기</t>
    <phoneticPr fontId="2" type="noConversion"/>
  </si>
  <si>
    <t>사무용품비</t>
    <phoneticPr fontId="2" type="noConversion"/>
  </si>
  <si>
    <t>차량비</t>
    <phoneticPr fontId="2" type="noConversion"/>
  </si>
  <si>
    <t>차량유류대</t>
    <phoneticPr fontId="2" type="noConversion"/>
  </si>
  <si>
    <t>차량정비 유지비</t>
    <phoneticPr fontId="2" type="noConversion"/>
  </si>
  <si>
    <t>차량 소모품비</t>
    <phoneticPr fontId="2" type="noConversion"/>
  </si>
  <si>
    <t>기타운영비</t>
    <phoneticPr fontId="2" type="noConversion"/>
  </si>
  <si>
    <t>세무기장료</t>
    <phoneticPr fontId="2" type="noConversion"/>
  </si>
  <si>
    <t>활동지원보조프로그램</t>
    <phoneticPr fontId="2" type="noConversion"/>
  </si>
  <si>
    <t>여비</t>
    <phoneticPr fontId="2" type="noConversion"/>
  </si>
  <si>
    <t>출장비</t>
    <phoneticPr fontId="2" type="noConversion"/>
  </si>
  <si>
    <t>공공요금</t>
    <phoneticPr fontId="2" type="noConversion"/>
  </si>
  <si>
    <t>우편료</t>
    <phoneticPr fontId="2" type="noConversion"/>
  </si>
  <si>
    <t>수용비 및 수수료</t>
    <phoneticPr fontId="2" type="noConversion"/>
  </si>
  <si>
    <t>주차료</t>
    <phoneticPr fontId="2" type="noConversion"/>
  </si>
  <si>
    <t>수수료</t>
    <phoneticPr fontId="2" type="noConversion"/>
  </si>
  <si>
    <t>장애인활동지원사업 사업비 소계</t>
    <phoneticPr fontId="2" type="noConversion"/>
  </si>
  <si>
    <t>활동지원사 보수교육비</t>
    <phoneticPr fontId="2" type="noConversion"/>
  </si>
  <si>
    <t>오프라인 보수교육비</t>
    <phoneticPr fontId="2" type="noConversion"/>
  </si>
  <si>
    <t>오프라인 보수교육비</t>
    <phoneticPr fontId="2" type="noConversion"/>
  </si>
  <si>
    <t>보수교육 다과비</t>
    <phoneticPr fontId="2" type="noConversion"/>
  </si>
  <si>
    <t>운영위원 회의비</t>
    <phoneticPr fontId="2" type="noConversion"/>
  </si>
  <si>
    <t>기타 회의비</t>
    <phoneticPr fontId="2" type="noConversion"/>
  </si>
  <si>
    <t>기타 회의비</t>
    <phoneticPr fontId="2" type="noConversion"/>
  </si>
  <si>
    <t>복지사업비</t>
    <phoneticPr fontId="2" type="noConversion"/>
  </si>
  <si>
    <t>친목도모비</t>
    <phoneticPr fontId="2" type="noConversion"/>
  </si>
  <si>
    <t>경조사비</t>
    <phoneticPr fontId="2" type="noConversion"/>
  </si>
  <si>
    <t>사업추진비</t>
    <phoneticPr fontId="2" type="noConversion"/>
  </si>
  <si>
    <t>사업추진비</t>
    <phoneticPr fontId="2" type="noConversion"/>
  </si>
  <si>
    <t>보수교육진행비</t>
    <phoneticPr fontId="2" type="noConversion"/>
  </si>
  <si>
    <t>보수교육진행비</t>
    <phoneticPr fontId="2" type="noConversion"/>
  </si>
  <si>
    <t>사업진행비</t>
    <phoneticPr fontId="2" type="noConversion"/>
  </si>
  <si>
    <t>송년회</t>
    <phoneticPr fontId="2" type="noConversion"/>
  </si>
  <si>
    <t>이용자 간담회</t>
    <phoneticPr fontId="2" type="noConversion"/>
  </si>
  <si>
    <t>이용자 간담회</t>
    <phoneticPr fontId="2" type="noConversion"/>
  </si>
  <si>
    <t>활동지원사 간담회</t>
    <phoneticPr fontId="2" type="noConversion"/>
  </si>
  <si>
    <t>활동지원사 간담회</t>
    <phoneticPr fontId="2" type="noConversion"/>
  </si>
  <si>
    <t>장애인활동지원사업 재산조성비 소계</t>
    <phoneticPr fontId="2" type="noConversion"/>
  </si>
  <si>
    <t>재산조성비</t>
    <phoneticPr fontId="2" type="noConversion"/>
  </si>
  <si>
    <t>재산조성비</t>
    <phoneticPr fontId="2" type="noConversion"/>
  </si>
  <si>
    <t>자산취득비</t>
    <phoneticPr fontId="2" type="noConversion"/>
  </si>
  <si>
    <t>장애인활동지원사업 예비비 및 기타 소계</t>
    <phoneticPr fontId="2" type="noConversion"/>
  </si>
  <si>
    <t>예비비 및 기타</t>
    <phoneticPr fontId="2" type="noConversion"/>
  </si>
  <si>
    <t>예비비</t>
    <phoneticPr fontId="2" type="noConversion"/>
  </si>
  <si>
    <t xml:space="preserve"> * 2023년도 예산 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</si>
</sst>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Black]#,##0&quot;%▲&quot;;[Black]#,##0&quot;%▼&quot;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rgb="FFFF0000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1" fontId="0" fillId="0" borderId="0" xfId="1" applyFont="1">
      <alignment vertical="center"/>
    </xf>
    <xf numFmtId="41" fontId="3" fillId="0" borderId="0" xfId="1" applyFont="1">
      <alignment vertical="center"/>
    </xf>
    <xf numFmtId="41" fontId="3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0" xfId="0" applyFill="1">
      <alignment vertical="center"/>
    </xf>
    <xf numFmtId="176" fontId="7" fillId="0" borderId="9" xfId="4" applyNumberFormat="1" applyFont="1" applyBorder="1" applyAlignment="1">
      <alignment horizontal="right" vertical="center"/>
    </xf>
    <xf numFmtId="41" fontId="7" fillId="0" borderId="8" xfId="1" applyFont="1" applyBorder="1" applyAlignment="1">
      <alignment horizontal="center" vertical="center" wrapText="1"/>
    </xf>
    <xf numFmtId="176" fontId="8" fillId="2" borderId="9" xfId="4" applyNumberFormat="1" applyFont="1" applyFill="1" applyBorder="1" applyAlignment="1">
      <alignment horizontal="right" vertical="center"/>
    </xf>
    <xf numFmtId="41" fontId="8" fillId="0" borderId="3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41" fontId="8" fillId="0" borderId="10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8" fillId="0" borderId="2" xfId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41" fontId="7" fillId="5" borderId="1" xfId="1" applyFont="1" applyFill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/>
    </xf>
    <xf numFmtId="41" fontId="10" fillId="0" borderId="1" xfId="1" applyFont="1" applyBorder="1" applyAlignment="1">
      <alignment horizontal="right" vertical="center" wrapText="1"/>
    </xf>
    <xf numFmtId="41" fontId="10" fillId="0" borderId="1" xfId="1" applyFont="1" applyBorder="1" applyAlignment="1">
      <alignment horizontal="right" vertical="center"/>
    </xf>
    <xf numFmtId="41" fontId="11" fillId="0" borderId="0" xfId="1" applyFont="1" applyFill="1" applyBorder="1" applyAlignment="1">
      <alignment vertical="center"/>
    </xf>
    <xf numFmtId="41" fontId="13" fillId="0" borderId="0" xfId="1" applyFont="1">
      <alignment vertical="center"/>
    </xf>
    <xf numFmtId="41" fontId="10" fillId="5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0" fillId="0" borderId="8" xfId="1" applyFont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10" fillId="0" borderId="6" xfId="1" applyFont="1" applyBorder="1" applyAlignment="1">
      <alignment horizontal="center" vertical="center"/>
    </xf>
    <xf numFmtId="41" fontId="10" fillId="0" borderId="6" xfId="1" applyFont="1" applyFill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10" fillId="5" borderId="1" xfId="1" applyFont="1" applyFill="1" applyBorder="1" applyAlignment="1">
      <alignment horizontal="center" vertical="center" wrapText="1"/>
    </xf>
    <xf numFmtId="41" fontId="10" fillId="0" borderId="1" xfId="1" applyFont="1" applyBorder="1" applyAlignment="1">
      <alignment horizontal="center" vertical="center" wrapText="1"/>
    </xf>
    <xf numFmtId="41" fontId="10" fillId="0" borderId="8" xfId="1" applyFont="1" applyBorder="1" applyAlignment="1">
      <alignment horizontal="center" vertical="center"/>
    </xf>
    <xf numFmtId="41" fontId="7" fillId="5" borderId="8" xfId="1" applyFont="1" applyFill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 wrapText="1"/>
    </xf>
    <xf numFmtId="41" fontId="7" fillId="0" borderId="6" xfId="1" applyFont="1" applyBorder="1" applyAlignment="1">
      <alignment horizontal="center" vertical="center" wrapText="1"/>
    </xf>
    <xf numFmtId="41" fontId="7" fillId="0" borderId="6" xfId="1" applyFont="1" applyBorder="1" applyAlignment="1">
      <alignment horizontal="right" vertical="center"/>
    </xf>
    <xf numFmtId="41" fontId="10" fillId="0" borderId="6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41" fontId="8" fillId="4" borderId="1" xfId="1" applyFont="1" applyFill="1" applyBorder="1" applyAlignment="1">
      <alignment horizontal="right" vertical="center"/>
    </xf>
    <xf numFmtId="41" fontId="8" fillId="3" borderId="1" xfId="1" applyFont="1" applyFill="1" applyBorder="1" applyAlignment="1">
      <alignment horizontal="right" vertical="center"/>
    </xf>
    <xf numFmtId="41" fontId="7" fillId="0" borderId="1" xfId="1" applyFont="1" applyBorder="1" applyAlignment="1">
      <alignment horizontal="right" vertical="center" wrapText="1"/>
    </xf>
    <xf numFmtId="41" fontId="11" fillId="3" borderId="1" xfId="1" applyFont="1" applyFill="1" applyBorder="1" applyAlignment="1">
      <alignment horizontal="right" vertical="center"/>
    </xf>
    <xf numFmtId="41" fontId="7" fillId="5" borderId="1" xfId="1" applyFont="1" applyFill="1" applyBorder="1" applyAlignment="1">
      <alignment horizontal="right" vertical="center"/>
    </xf>
    <xf numFmtId="41" fontId="10" fillId="5" borderId="1" xfId="1" applyFont="1" applyFill="1" applyBorder="1" applyAlignment="1">
      <alignment horizontal="right" vertical="center"/>
    </xf>
    <xf numFmtId="41" fontId="8" fillId="2" borderId="1" xfId="1" applyFont="1" applyFill="1" applyBorder="1" applyAlignment="1">
      <alignment horizontal="right" vertical="center"/>
    </xf>
    <xf numFmtId="41" fontId="11" fillId="2" borderId="1" xfId="1" applyFont="1" applyFill="1" applyBorder="1" applyAlignment="1">
      <alignment horizontal="right" vertical="center"/>
    </xf>
    <xf numFmtId="176" fontId="8" fillId="4" borderId="9" xfId="4" applyNumberFormat="1" applyFont="1" applyFill="1" applyBorder="1" applyAlignment="1">
      <alignment horizontal="right" vertical="center"/>
    </xf>
    <xf numFmtId="176" fontId="8" fillId="3" borderId="9" xfId="4" applyNumberFormat="1" applyFont="1" applyFill="1" applyBorder="1" applyAlignment="1">
      <alignment horizontal="right" vertical="center"/>
    </xf>
    <xf numFmtId="176" fontId="7" fillId="5" borderId="9" xfId="4" applyNumberFormat="1" applyFont="1" applyFill="1" applyBorder="1" applyAlignment="1">
      <alignment horizontal="right" vertical="center"/>
    </xf>
    <xf numFmtId="176" fontId="7" fillId="0" borderId="7" xfId="4" applyNumberFormat="1" applyFont="1" applyBorder="1" applyAlignment="1">
      <alignment horizontal="right" vertical="center"/>
    </xf>
    <xf numFmtId="41" fontId="6" fillId="0" borderId="8" xfId="1" applyFont="1" applyBorder="1" applyAlignment="1">
      <alignment horizontal="center" vertical="center" wrapText="1"/>
    </xf>
    <xf numFmtId="176" fontId="10" fillId="0" borderId="9" xfId="4" applyNumberFormat="1" applyFont="1" applyBorder="1" applyAlignment="1">
      <alignment horizontal="right" vertical="center"/>
    </xf>
    <xf numFmtId="176" fontId="11" fillId="3" borderId="9" xfId="4" applyNumberFormat="1" applyFont="1" applyFill="1" applyBorder="1" applyAlignment="1">
      <alignment horizontal="right" vertical="center"/>
    </xf>
    <xf numFmtId="176" fontId="12" fillId="2" borderId="9" xfId="4" applyNumberFormat="1" applyFont="1" applyFill="1" applyBorder="1" applyAlignment="1">
      <alignment horizontal="right" vertical="center"/>
    </xf>
    <xf numFmtId="176" fontId="10" fillId="0" borderId="7" xfId="4" applyNumberFormat="1" applyFont="1" applyBorder="1" applyAlignment="1">
      <alignment horizontal="right" vertical="center"/>
    </xf>
    <xf numFmtId="41" fontId="11" fillId="2" borderId="8" xfId="1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horizontal="center" vertical="center"/>
    </xf>
    <xf numFmtId="41" fontId="10" fillId="0" borderId="8" xfId="1" applyFont="1" applyBorder="1" applyAlignment="1">
      <alignment horizontal="center" vertical="center" wrapText="1"/>
    </xf>
    <xf numFmtId="41" fontId="10" fillId="0" borderId="1" xfId="1" applyFont="1" applyBorder="1" applyAlignment="1">
      <alignment horizontal="center" vertical="center"/>
    </xf>
    <xf numFmtId="41" fontId="10" fillId="5" borderId="8" xfId="1" applyFont="1" applyFill="1" applyBorder="1" applyAlignment="1">
      <alignment horizontal="center" vertical="center" wrapText="1"/>
    </xf>
    <xf numFmtId="41" fontId="10" fillId="5" borderId="1" xfId="1" applyFont="1" applyFill="1" applyBorder="1" applyAlignment="1">
      <alignment horizontal="center" vertical="center" wrapText="1"/>
    </xf>
    <xf numFmtId="41" fontId="11" fillId="2" borderId="8" xfId="1" applyFont="1" applyFill="1" applyBorder="1" applyAlignment="1">
      <alignment horizontal="center" vertical="center" wrapText="1"/>
    </xf>
    <xf numFmtId="41" fontId="11" fillId="2" borderId="1" xfId="1" applyFont="1" applyFill="1" applyBorder="1" applyAlignment="1">
      <alignment horizontal="center" vertical="center" wrapText="1"/>
    </xf>
    <xf numFmtId="41" fontId="10" fillId="0" borderId="8" xfId="1" applyFont="1" applyBorder="1" applyAlignment="1">
      <alignment horizontal="center" vertical="center"/>
    </xf>
    <xf numFmtId="41" fontId="10" fillId="5" borderId="1" xfId="1" applyFont="1" applyFill="1" applyBorder="1" applyAlignment="1">
      <alignment horizontal="center" vertical="center"/>
    </xf>
    <xf numFmtId="41" fontId="10" fillId="0" borderId="1" xfId="1" applyFont="1" applyBorder="1" applyAlignment="1">
      <alignment horizontal="center" vertical="center" wrapText="1"/>
    </xf>
    <xf numFmtId="41" fontId="11" fillId="3" borderId="8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41" fontId="8" fillId="2" borderId="8" xfId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41" fontId="7" fillId="0" borderId="8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41" fontId="7" fillId="0" borderId="8" xfId="1" applyFont="1" applyBorder="1" applyAlignment="1">
      <alignment horizontal="center" vertical="center"/>
    </xf>
    <xf numFmtId="41" fontId="11" fillId="3" borderId="8" xfId="1" applyFont="1" applyFill="1" applyBorder="1" applyAlignment="1">
      <alignment horizontal="center" vertical="center" wrapText="1"/>
    </xf>
    <xf numFmtId="41" fontId="11" fillId="3" borderId="1" xfId="1" applyFont="1" applyFill="1" applyBorder="1" applyAlignment="1">
      <alignment horizontal="center" vertical="center" wrapText="1"/>
    </xf>
    <xf numFmtId="41" fontId="5" fillId="0" borderId="0" xfId="1" applyFont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8" fillId="4" borderId="8" xfId="1" applyFont="1" applyFill="1" applyBorder="1" applyAlignment="1">
      <alignment horizontal="center" vertical="center"/>
    </xf>
    <xf numFmtId="41" fontId="8" fillId="4" borderId="1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 wrapText="1"/>
    </xf>
    <xf numFmtId="41" fontId="8" fillId="3" borderId="1" xfId="1" applyFont="1" applyFill="1" applyBorder="1" applyAlignment="1">
      <alignment horizontal="center" vertical="center" wrapText="1"/>
    </xf>
    <xf numFmtId="41" fontId="10" fillId="0" borderId="1" xfId="1" applyFont="1" applyBorder="1" applyAlignment="1">
      <alignment horizontal="right" vertical="center"/>
    </xf>
  </cellXfs>
  <cellStyles count="5">
    <cellStyle name="백분율" xfId="4" builtinId="5"/>
    <cellStyle name="쉼표 [0]" xfId="1" builtinId="6"/>
    <cellStyle name="쉼표 [0] 2" xfId="3"/>
    <cellStyle name="표준" xfId="0" builtinId="0"/>
    <cellStyle name="표준 3" xfId="2"/>
  </cellStyles>
  <dxfs count="0"/>
  <tableStyles count="0" defaultTableStyle="TableStyleMedium2" defaultPivotStyle="PivotStyleLight16"/>
  <colors>
    <mruColors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tabSelected="1" zoomScale="55" zoomScaleNormal="55" workbookViewId="0">
      <selection activeCell="E34" sqref="E34"/>
    </sheetView>
  </sheetViews>
  <sheetFormatPr defaultRowHeight="16.5"/>
  <cols>
    <col min="1" max="1" width="35.625" bestFit="1" customWidth="1"/>
    <col min="2" max="2" width="35.625" style="1" customWidth="1"/>
    <col min="3" max="4" width="52.625" style="4" customWidth="1"/>
    <col min="5" max="6" width="23.625" style="1" customWidth="1"/>
    <col min="7" max="7" width="24.375" style="1" bestFit="1" customWidth="1"/>
    <col min="8" max="8" width="15.875" style="1" customWidth="1"/>
    <col min="9" max="9" width="20" style="1" customWidth="1"/>
    <col min="10" max="10" width="24.875" customWidth="1"/>
    <col min="11" max="11" width="51.375" customWidth="1"/>
    <col min="12" max="12" width="54.625" customWidth="1"/>
    <col min="13" max="14" width="23.625" customWidth="1"/>
    <col min="15" max="15" width="24.375" bestFit="1" customWidth="1"/>
    <col min="16" max="16" width="12.625" customWidth="1"/>
  </cols>
  <sheetData>
    <row r="1" spans="1:16" ht="17.45" customHeight="1">
      <c r="A1" s="80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6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7.25">
      <c r="A3" s="2" t="s">
        <v>226</v>
      </c>
      <c r="C3" s="3"/>
      <c r="D3" s="3"/>
    </row>
    <row r="4" spans="1:16" ht="17.25" thickBot="1"/>
    <row r="5" spans="1:16" ht="20.100000000000001" customHeight="1">
      <c r="A5" s="81" t="s">
        <v>5</v>
      </c>
      <c r="B5" s="82"/>
      <c r="C5" s="82"/>
      <c r="D5" s="82"/>
      <c r="E5" s="82"/>
      <c r="F5" s="82"/>
      <c r="G5" s="82"/>
      <c r="H5" s="83"/>
      <c r="I5" s="81" t="s">
        <v>92</v>
      </c>
      <c r="J5" s="82"/>
      <c r="K5" s="82"/>
      <c r="L5" s="82"/>
      <c r="M5" s="82"/>
      <c r="N5" s="82"/>
      <c r="O5" s="82"/>
      <c r="P5" s="87"/>
    </row>
    <row r="6" spans="1:16" ht="20.100000000000001" customHeight="1" thickBot="1">
      <c r="A6" s="84"/>
      <c r="B6" s="85"/>
      <c r="C6" s="85"/>
      <c r="D6" s="85"/>
      <c r="E6" s="85"/>
      <c r="F6" s="85"/>
      <c r="G6" s="85"/>
      <c r="H6" s="86"/>
      <c r="I6" s="84"/>
      <c r="J6" s="85"/>
      <c r="K6" s="85"/>
      <c r="L6" s="85"/>
      <c r="M6" s="85"/>
      <c r="N6" s="85"/>
      <c r="O6" s="85"/>
      <c r="P6" s="88"/>
    </row>
    <row r="7" spans="1:16" ht="30" customHeight="1">
      <c r="A7" s="16" t="s">
        <v>2</v>
      </c>
      <c r="B7" s="11" t="s">
        <v>1</v>
      </c>
      <c r="C7" s="11" t="s">
        <v>3</v>
      </c>
      <c r="D7" s="11" t="s">
        <v>4</v>
      </c>
      <c r="E7" s="11" t="s">
        <v>96</v>
      </c>
      <c r="F7" s="11" t="s">
        <v>97</v>
      </c>
      <c r="G7" s="11" t="s">
        <v>0</v>
      </c>
      <c r="H7" s="12" t="s">
        <v>7</v>
      </c>
      <c r="I7" s="16" t="s">
        <v>93</v>
      </c>
      <c r="J7" s="11" t="s">
        <v>94</v>
      </c>
      <c r="K7" s="11" t="s">
        <v>95</v>
      </c>
      <c r="L7" s="11" t="s">
        <v>4</v>
      </c>
      <c r="M7" s="11" t="s">
        <v>96</v>
      </c>
      <c r="N7" s="11" t="s">
        <v>97</v>
      </c>
      <c r="O7" s="11" t="s">
        <v>98</v>
      </c>
      <c r="P7" s="12" t="s">
        <v>99</v>
      </c>
    </row>
    <row r="8" spans="1:16" ht="30" customHeight="1">
      <c r="A8" s="89" t="s">
        <v>6</v>
      </c>
      <c r="B8" s="90"/>
      <c r="C8" s="90"/>
      <c r="D8" s="90"/>
      <c r="E8" s="41">
        <f>E9+E11+E13+E15+E17+E21</f>
        <v>4594171264</v>
      </c>
      <c r="F8" s="41">
        <f>F9+F11+F13+F15+F17+F21</f>
        <v>4680715510</v>
      </c>
      <c r="G8" s="41">
        <f t="shared" ref="G8:G28" si="0">F8-E8</f>
        <v>86544246</v>
      </c>
      <c r="H8" s="49">
        <f t="shared" ref="H8:H15" si="1">G8/F8*100</f>
        <v>1.8489533451692304</v>
      </c>
      <c r="I8" s="89" t="s">
        <v>100</v>
      </c>
      <c r="J8" s="90"/>
      <c r="K8" s="90"/>
      <c r="L8" s="90"/>
      <c r="M8" s="41">
        <f>M9+M37+M42+M55+M58+M73+M85+M88</f>
        <v>4593811264</v>
      </c>
      <c r="N8" s="41">
        <f>N9+N37+N42+N55+N58+N73+N85+N88</f>
        <v>4681075510</v>
      </c>
      <c r="O8" s="41">
        <f t="shared" ref="O8:O26" si="2">N8-M8</f>
        <v>87264246</v>
      </c>
      <c r="P8" s="49">
        <f>O8/N8*100</f>
        <v>1.8641922313276251</v>
      </c>
    </row>
    <row r="9" spans="1:16" s="7" customFormat="1" ht="30" customHeight="1">
      <c r="A9" s="73" t="s">
        <v>62</v>
      </c>
      <c r="B9" s="74"/>
      <c r="C9" s="74"/>
      <c r="D9" s="74"/>
      <c r="E9" s="42">
        <f>E10</f>
        <v>256590000</v>
      </c>
      <c r="F9" s="42">
        <f>F10</f>
        <v>257000000</v>
      </c>
      <c r="G9" s="42">
        <f t="shared" si="0"/>
        <v>410000</v>
      </c>
      <c r="H9" s="50">
        <f t="shared" si="1"/>
        <v>0.15953307392996111</v>
      </c>
      <c r="I9" s="73" t="s">
        <v>101</v>
      </c>
      <c r="J9" s="74"/>
      <c r="K9" s="74"/>
      <c r="L9" s="74"/>
      <c r="M9" s="42">
        <f>M10+M17</f>
        <v>256230000</v>
      </c>
      <c r="N9" s="42">
        <f>N10+N17</f>
        <v>257360000</v>
      </c>
      <c r="O9" s="42">
        <f t="shared" si="2"/>
        <v>1130000</v>
      </c>
      <c r="P9" s="50">
        <f t="shared" ref="P9:P10" si="3">O9/N9*100</f>
        <v>0.43907367112216344</v>
      </c>
    </row>
    <row r="10" spans="1:16" s="7" customFormat="1" ht="30" customHeight="1">
      <c r="A10" s="53" t="s">
        <v>55</v>
      </c>
      <c r="B10" s="13" t="s">
        <v>56</v>
      </c>
      <c r="C10" s="19" t="s">
        <v>55</v>
      </c>
      <c r="D10" s="19" t="s">
        <v>57</v>
      </c>
      <c r="E10" s="43">
        <v>256590000</v>
      </c>
      <c r="F10" s="20">
        <v>257000000</v>
      </c>
      <c r="G10" s="21">
        <f t="shared" si="0"/>
        <v>410000</v>
      </c>
      <c r="H10" s="54">
        <f t="shared" si="1"/>
        <v>0.15953307392996111</v>
      </c>
      <c r="I10" s="58" t="s">
        <v>78</v>
      </c>
      <c r="J10" s="59"/>
      <c r="K10" s="59"/>
      <c r="L10" s="59"/>
      <c r="M10" s="48">
        <f>SUM(M11:M16)</f>
        <v>223909500</v>
      </c>
      <c r="N10" s="48">
        <f>SUM(N11:N16)</f>
        <v>229590000</v>
      </c>
      <c r="O10" s="47">
        <f t="shared" si="2"/>
        <v>5680500</v>
      </c>
      <c r="P10" s="10">
        <f t="shared" si="3"/>
        <v>2.4741931268783484</v>
      </c>
    </row>
    <row r="11" spans="1:16" ht="30" customHeight="1">
      <c r="A11" s="91" t="s">
        <v>35</v>
      </c>
      <c r="B11" s="92"/>
      <c r="C11" s="92"/>
      <c r="D11" s="92"/>
      <c r="E11" s="42">
        <f>E12</f>
        <v>8695280</v>
      </c>
      <c r="F11" s="44">
        <f>F12</f>
        <v>8596240</v>
      </c>
      <c r="G11" s="44">
        <f t="shared" si="0"/>
        <v>-99040</v>
      </c>
      <c r="H11" s="55">
        <f t="shared" si="1"/>
        <v>-1.1521316296427275</v>
      </c>
      <c r="I11" s="60" t="s">
        <v>79</v>
      </c>
      <c r="J11" s="68" t="s">
        <v>102</v>
      </c>
      <c r="K11" s="31" t="s">
        <v>80</v>
      </c>
      <c r="L11" s="31" t="s">
        <v>80</v>
      </c>
      <c r="M11" s="20">
        <v>169631088</v>
      </c>
      <c r="N11" s="20">
        <v>165000000</v>
      </c>
      <c r="O11" s="6">
        <f t="shared" si="2"/>
        <v>-4631088</v>
      </c>
      <c r="P11" s="8">
        <f>O11/N11*100</f>
        <v>-2.8067199999999999</v>
      </c>
    </row>
    <row r="12" spans="1:16" ht="30" customHeight="1">
      <c r="A12" s="9" t="s">
        <v>58</v>
      </c>
      <c r="B12" s="13" t="s">
        <v>59</v>
      </c>
      <c r="C12" s="19" t="s">
        <v>60</v>
      </c>
      <c r="D12" s="19" t="s">
        <v>61</v>
      </c>
      <c r="E12" s="6">
        <v>8695280</v>
      </c>
      <c r="F12" s="21">
        <v>8596240</v>
      </c>
      <c r="G12" s="21">
        <f t="shared" si="0"/>
        <v>-99040</v>
      </c>
      <c r="H12" s="54">
        <f t="shared" si="1"/>
        <v>-1.1521316296427275</v>
      </c>
      <c r="I12" s="60"/>
      <c r="J12" s="68"/>
      <c r="K12" s="31" t="s">
        <v>81</v>
      </c>
      <c r="L12" s="31" t="s">
        <v>81</v>
      </c>
      <c r="M12" s="21">
        <v>7200000</v>
      </c>
      <c r="N12" s="21">
        <v>27655654</v>
      </c>
      <c r="O12" s="6">
        <f t="shared" si="2"/>
        <v>20455654</v>
      </c>
      <c r="P12" s="8">
        <f t="shared" ref="P12:P20" si="4">O12/N12*100</f>
        <v>73.965540644961791</v>
      </c>
    </row>
    <row r="13" spans="1:16" ht="30" customHeight="1">
      <c r="A13" s="73" t="s">
        <v>52</v>
      </c>
      <c r="B13" s="74"/>
      <c r="C13" s="74"/>
      <c r="D13" s="74"/>
      <c r="E13" s="42">
        <f>E14</f>
        <v>24000000</v>
      </c>
      <c r="F13" s="44">
        <f>F14</f>
        <v>34544000</v>
      </c>
      <c r="G13" s="44">
        <f t="shared" si="0"/>
        <v>10544000</v>
      </c>
      <c r="H13" s="55">
        <f t="shared" si="1"/>
        <v>30.523390458545624</v>
      </c>
      <c r="I13" s="60"/>
      <c r="J13" s="68"/>
      <c r="K13" s="31" t="s">
        <v>8</v>
      </c>
      <c r="L13" s="31" t="s">
        <v>103</v>
      </c>
      <c r="M13" s="21">
        <v>17534488</v>
      </c>
      <c r="N13" s="21">
        <v>17184346</v>
      </c>
      <c r="O13" s="6">
        <f t="shared" si="2"/>
        <v>-350142</v>
      </c>
      <c r="P13" s="8">
        <f t="shared" si="4"/>
        <v>-2.0375637222388328</v>
      </c>
    </row>
    <row r="14" spans="1:16" ht="30" customHeight="1">
      <c r="A14" s="40" t="s">
        <v>63</v>
      </c>
      <c r="B14" s="18" t="s">
        <v>64</v>
      </c>
      <c r="C14" s="18" t="s">
        <v>65</v>
      </c>
      <c r="D14" s="18" t="s">
        <v>66</v>
      </c>
      <c r="E14" s="45">
        <v>24000000</v>
      </c>
      <c r="F14" s="46">
        <v>34544000</v>
      </c>
      <c r="G14" s="21">
        <f t="shared" si="0"/>
        <v>10544000</v>
      </c>
      <c r="H14" s="54">
        <f t="shared" si="1"/>
        <v>30.523390458545624</v>
      </c>
      <c r="I14" s="60"/>
      <c r="J14" s="68"/>
      <c r="K14" s="31" t="s">
        <v>104</v>
      </c>
      <c r="L14" s="31" t="s">
        <v>104</v>
      </c>
      <c r="M14" s="20">
        <v>14735924</v>
      </c>
      <c r="N14" s="20">
        <v>13750000</v>
      </c>
      <c r="O14" s="6">
        <f t="shared" si="2"/>
        <v>-985924</v>
      </c>
      <c r="P14" s="8">
        <f t="shared" si="4"/>
        <v>-7.1703563636363636</v>
      </c>
    </row>
    <row r="15" spans="1:16" ht="30" customHeight="1">
      <c r="A15" s="73" t="s">
        <v>67</v>
      </c>
      <c r="B15" s="74"/>
      <c r="C15" s="74"/>
      <c r="D15" s="74"/>
      <c r="E15" s="42">
        <f>E16</f>
        <v>55680</v>
      </c>
      <c r="F15" s="44">
        <f>F16</f>
        <v>150000</v>
      </c>
      <c r="G15" s="44">
        <f t="shared" si="0"/>
        <v>94320</v>
      </c>
      <c r="H15" s="55">
        <f t="shared" si="1"/>
        <v>62.88</v>
      </c>
      <c r="I15" s="60"/>
      <c r="J15" s="68"/>
      <c r="K15" s="31" t="s">
        <v>82</v>
      </c>
      <c r="L15" s="31" t="s">
        <v>82</v>
      </c>
      <c r="M15" s="20">
        <v>9000000</v>
      </c>
      <c r="N15" s="20">
        <v>0</v>
      </c>
      <c r="O15" s="6">
        <f t="shared" si="2"/>
        <v>-9000000</v>
      </c>
      <c r="P15" s="8" t="e">
        <f t="shared" si="4"/>
        <v>#DIV/0!</v>
      </c>
    </row>
    <row r="16" spans="1:16" ht="30" customHeight="1">
      <c r="A16" s="35" t="s">
        <v>69</v>
      </c>
      <c r="B16" s="18" t="s">
        <v>68</v>
      </c>
      <c r="C16" s="18" t="s">
        <v>68</v>
      </c>
      <c r="D16" s="18" t="s">
        <v>70</v>
      </c>
      <c r="E16" s="45">
        <v>55680</v>
      </c>
      <c r="F16" s="46">
        <v>150000</v>
      </c>
      <c r="G16" s="21">
        <f t="shared" si="0"/>
        <v>94320</v>
      </c>
      <c r="H16" s="54">
        <f t="shared" ref="H16:H28" si="5">G16/F16*100</f>
        <v>62.88</v>
      </c>
      <c r="I16" s="60"/>
      <c r="J16" s="33" t="s">
        <v>105</v>
      </c>
      <c r="K16" s="31" t="s">
        <v>106</v>
      </c>
      <c r="L16" s="31" t="s">
        <v>106</v>
      </c>
      <c r="M16" s="20">
        <v>5808000</v>
      </c>
      <c r="N16" s="20">
        <v>6000000</v>
      </c>
      <c r="O16" s="6">
        <f t="shared" si="2"/>
        <v>192000</v>
      </c>
      <c r="P16" s="8">
        <f t="shared" si="4"/>
        <v>3.2</v>
      </c>
    </row>
    <row r="17" spans="1:16" ht="30" customHeight="1">
      <c r="A17" s="73" t="s">
        <v>72</v>
      </c>
      <c r="B17" s="74"/>
      <c r="C17" s="74"/>
      <c r="D17" s="74"/>
      <c r="E17" s="42">
        <f>E18+E19+E20</f>
        <v>149771000</v>
      </c>
      <c r="F17" s="44">
        <v>154295000</v>
      </c>
      <c r="G17" s="44">
        <f t="shared" si="0"/>
        <v>4524000</v>
      </c>
      <c r="H17" s="55">
        <f t="shared" si="5"/>
        <v>2.9320457565053957</v>
      </c>
      <c r="I17" s="64" t="s">
        <v>107</v>
      </c>
      <c r="J17" s="65"/>
      <c r="K17" s="65"/>
      <c r="L17" s="65"/>
      <c r="M17" s="48">
        <f>SUM(M18:M36)</f>
        <v>32320500</v>
      </c>
      <c r="N17" s="48">
        <f>SUM(N18:N36)</f>
        <v>27770000</v>
      </c>
      <c r="O17" s="47">
        <f t="shared" si="2"/>
        <v>-4550500</v>
      </c>
      <c r="P17" s="10">
        <f t="shared" si="4"/>
        <v>-16.386388188692834</v>
      </c>
    </row>
    <row r="18" spans="1:16" ht="30" customHeight="1">
      <c r="A18" s="77" t="s">
        <v>73</v>
      </c>
      <c r="B18" s="76" t="s">
        <v>74</v>
      </c>
      <c r="C18" s="19" t="s">
        <v>77</v>
      </c>
      <c r="D18" s="19" t="s">
        <v>77</v>
      </c>
      <c r="E18" s="6">
        <v>77898000</v>
      </c>
      <c r="F18" s="21">
        <v>76544000</v>
      </c>
      <c r="G18" s="21">
        <f t="shared" si="0"/>
        <v>-1354000</v>
      </c>
      <c r="H18" s="54">
        <f t="shared" si="5"/>
        <v>-1.7689172240802675</v>
      </c>
      <c r="I18" s="60" t="s">
        <v>108</v>
      </c>
      <c r="J18" s="68" t="s">
        <v>109</v>
      </c>
      <c r="K18" s="31" t="s">
        <v>110</v>
      </c>
      <c r="L18" s="31" t="s">
        <v>110</v>
      </c>
      <c r="M18" s="21">
        <v>2310000</v>
      </c>
      <c r="N18" s="21">
        <v>2030000</v>
      </c>
      <c r="O18" s="6">
        <f t="shared" si="2"/>
        <v>-280000</v>
      </c>
      <c r="P18" s="8">
        <f t="shared" si="4"/>
        <v>-13.793103448275861</v>
      </c>
    </row>
    <row r="19" spans="1:16" ht="30" customHeight="1">
      <c r="A19" s="77"/>
      <c r="B19" s="76"/>
      <c r="C19" s="19" t="s">
        <v>75</v>
      </c>
      <c r="D19" s="19" t="s">
        <v>75</v>
      </c>
      <c r="E19" s="6">
        <v>47873000</v>
      </c>
      <c r="F19" s="21">
        <v>53751000</v>
      </c>
      <c r="G19" s="21">
        <f t="shared" si="0"/>
        <v>5878000</v>
      </c>
      <c r="H19" s="54">
        <f t="shared" si="5"/>
        <v>10.935610500269762</v>
      </c>
      <c r="I19" s="60"/>
      <c r="J19" s="68"/>
      <c r="K19" s="31" t="s">
        <v>111</v>
      </c>
      <c r="L19" s="31" t="s">
        <v>112</v>
      </c>
      <c r="M19" s="21">
        <v>2070000</v>
      </c>
      <c r="N19" s="21">
        <v>1730000</v>
      </c>
      <c r="O19" s="6">
        <f t="shared" si="2"/>
        <v>-340000</v>
      </c>
      <c r="P19" s="8">
        <f t="shared" si="4"/>
        <v>-19.653179190751445</v>
      </c>
    </row>
    <row r="20" spans="1:16" ht="30" customHeight="1">
      <c r="A20" s="77"/>
      <c r="B20" s="76"/>
      <c r="C20" s="19" t="s">
        <v>76</v>
      </c>
      <c r="D20" s="19" t="s">
        <v>76</v>
      </c>
      <c r="E20" s="6">
        <v>24000000</v>
      </c>
      <c r="F20" s="21">
        <v>24000000</v>
      </c>
      <c r="G20" s="21">
        <f t="shared" si="0"/>
        <v>0</v>
      </c>
      <c r="H20" s="54">
        <f t="shared" si="5"/>
        <v>0</v>
      </c>
      <c r="I20" s="60"/>
      <c r="J20" s="68"/>
      <c r="K20" s="31" t="s">
        <v>113</v>
      </c>
      <c r="L20" s="31" t="s">
        <v>51</v>
      </c>
      <c r="M20" s="21">
        <v>168000</v>
      </c>
      <c r="N20" s="21">
        <v>120000</v>
      </c>
      <c r="O20" s="6">
        <f t="shared" si="2"/>
        <v>-48000</v>
      </c>
      <c r="P20" s="8">
        <f t="shared" si="4"/>
        <v>-40</v>
      </c>
    </row>
    <row r="21" spans="1:16" ht="30" customHeight="1">
      <c r="A21" s="73" t="s">
        <v>36</v>
      </c>
      <c r="B21" s="74"/>
      <c r="C21" s="74"/>
      <c r="D21" s="74"/>
      <c r="E21" s="42">
        <f>E22++E25+E27</f>
        <v>4155059304</v>
      </c>
      <c r="F21" s="44">
        <f>F22++F25+F27</f>
        <v>4226130270</v>
      </c>
      <c r="G21" s="44">
        <f t="shared" si="0"/>
        <v>71070966</v>
      </c>
      <c r="H21" s="55">
        <f t="shared" si="5"/>
        <v>1.6817031529887032</v>
      </c>
      <c r="I21" s="60"/>
      <c r="J21" s="68" t="s">
        <v>114</v>
      </c>
      <c r="K21" s="31" t="s">
        <v>115</v>
      </c>
      <c r="L21" s="31" t="s">
        <v>115</v>
      </c>
      <c r="M21" s="21">
        <v>3820000</v>
      </c>
      <c r="N21" s="21">
        <v>1160000</v>
      </c>
      <c r="O21" s="6">
        <f t="shared" si="2"/>
        <v>-2660000</v>
      </c>
      <c r="P21" s="8">
        <f t="shared" ref="P21:P25" si="6">IFERROR(O21/N21*100,100)</f>
        <v>-229.31034482758622</v>
      </c>
    </row>
    <row r="22" spans="1:16" ht="30" customHeight="1">
      <c r="A22" s="71" t="s">
        <v>46</v>
      </c>
      <c r="B22" s="72"/>
      <c r="C22" s="72"/>
      <c r="D22" s="72"/>
      <c r="E22" s="47">
        <f>SUM(E23:E24)</f>
        <v>3552000000</v>
      </c>
      <c r="F22" s="48">
        <f>SUM(F23:F24)</f>
        <v>3736800000</v>
      </c>
      <c r="G22" s="48">
        <f t="shared" si="0"/>
        <v>184800000</v>
      </c>
      <c r="H22" s="56">
        <f t="shared" si="5"/>
        <v>4.9454078355812463</v>
      </c>
      <c r="I22" s="60"/>
      <c r="J22" s="68"/>
      <c r="K22" s="31" t="s">
        <v>116</v>
      </c>
      <c r="L22" s="31" t="s">
        <v>12</v>
      </c>
      <c r="M22" s="21">
        <v>3808000</v>
      </c>
      <c r="N22" s="21">
        <v>4800000</v>
      </c>
      <c r="O22" s="6">
        <f t="shared" si="2"/>
        <v>992000</v>
      </c>
      <c r="P22" s="8">
        <f t="shared" si="6"/>
        <v>20.666666666666668</v>
      </c>
    </row>
    <row r="23" spans="1:16" ht="30" customHeight="1">
      <c r="A23" s="75" t="s">
        <v>37</v>
      </c>
      <c r="B23" s="76" t="s">
        <v>38</v>
      </c>
      <c r="C23" s="19" t="s">
        <v>39</v>
      </c>
      <c r="D23" s="19" t="s">
        <v>39</v>
      </c>
      <c r="E23" s="6">
        <v>2486400000</v>
      </c>
      <c r="F23" s="21">
        <v>2615760000</v>
      </c>
      <c r="G23" s="21">
        <f t="shared" si="0"/>
        <v>129360000</v>
      </c>
      <c r="H23" s="54">
        <f t="shared" si="5"/>
        <v>4.9454078355812463</v>
      </c>
      <c r="I23" s="60"/>
      <c r="J23" s="68" t="s">
        <v>117</v>
      </c>
      <c r="K23" s="31" t="s">
        <v>118</v>
      </c>
      <c r="L23" s="31" t="s">
        <v>118</v>
      </c>
      <c r="M23" s="21">
        <v>1200000</v>
      </c>
      <c r="N23" s="21">
        <v>1350000</v>
      </c>
      <c r="O23" s="6">
        <f t="shared" si="2"/>
        <v>150000</v>
      </c>
      <c r="P23" s="8">
        <f t="shared" si="6"/>
        <v>11.111111111111111</v>
      </c>
    </row>
    <row r="24" spans="1:16" ht="30" customHeight="1">
      <c r="A24" s="75"/>
      <c r="B24" s="76"/>
      <c r="C24" s="19" t="s">
        <v>45</v>
      </c>
      <c r="D24" s="19" t="s">
        <v>40</v>
      </c>
      <c r="E24" s="6">
        <v>1065600000</v>
      </c>
      <c r="F24" s="21">
        <v>1121040000</v>
      </c>
      <c r="G24" s="21">
        <f t="shared" si="0"/>
        <v>55440000</v>
      </c>
      <c r="H24" s="54">
        <f t="shared" si="5"/>
        <v>4.9454078355812463</v>
      </c>
      <c r="I24" s="60"/>
      <c r="J24" s="68"/>
      <c r="K24" s="31" t="s">
        <v>119</v>
      </c>
      <c r="L24" s="31" t="s">
        <v>119</v>
      </c>
      <c r="M24" s="21">
        <v>2030000</v>
      </c>
      <c r="N24" s="20">
        <v>0</v>
      </c>
      <c r="O24" s="6">
        <f t="shared" si="2"/>
        <v>-2030000</v>
      </c>
      <c r="P24" s="8">
        <f t="shared" si="6"/>
        <v>100</v>
      </c>
    </row>
    <row r="25" spans="1:16" ht="30" customHeight="1">
      <c r="A25" s="71" t="s">
        <v>47</v>
      </c>
      <c r="B25" s="72"/>
      <c r="C25" s="72"/>
      <c r="D25" s="72"/>
      <c r="E25" s="47">
        <f>SUM(E26)</f>
        <v>7200000</v>
      </c>
      <c r="F25" s="48">
        <f>SUM(F26)</f>
        <v>7200000</v>
      </c>
      <c r="G25" s="48">
        <f t="shared" si="0"/>
        <v>0</v>
      </c>
      <c r="H25" s="56">
        <f t="shared" si="5"/>
        <v>0</v>
      </c>
      <c r="I25" s="60"/>
      <c r="J25" s="33" t="s">
        <v>120</v>
      </c>
      <c r="K25" s="31" t="s">
        <v>121</v>
      </c>
      <c r="L25" s="31" t="s">
        <v>13</v>
      </c>
      <c r="M25" s="21">
        <v>288000</v>
      </c>
      <c r="N25" s="20">
        <v>0</v>
      </c>
      <c r="O25" s="6">
        <f t="shared" si="2"/>
        <v>-288000</v>
      </c>
      <c r="P25" s="8">
        <f t="shared" si="6"/>
        <v>100</v>
      </c>
    </row>
    <row r="26" spans="1:16" ht="30" customHeight="1">
      <c r="A26" s="9" t="s">
        <v>41</v>
      </c>
      <c r="B26" s="13" t="s">
        <v>42</v>
      </c>
      <c r="C26" s="13" t="s">
        <v>42</v>
      </c>
      <c r="D26" s="13" t="s">
        <v>42</v>
      </c>
      <c r="E26" s="6">
        <v>7200000</v>
      </c>
      <c r="F26" s="21">
        <v>7200000</v>
      </c>
      <c r="G26" s="21">
        <f t="shared" si="0"/>
        <v>0</v>
      </c>
      <c r="H26" s="54">
        <f t="shared" si="5"/>
        <v>0</v>
      </c>
      <c r="I26" s="60"/>
      <c r="J26" s="68" t="s">
        <v>122</v>
      </c>
      <c r="K26" s="31" t="s">
        <v>123</v>
      </c>
      <c r="L26" s="31" t="s">
        <v>123</v>
      </c>
      <c r="M26" s="21">
        <v>3040000</v>
      </c>
      <c r="N26" s="21">
        <v>2752000</v>
      </c>
      <c r="O26" s="6">
        <f t="shared" si="2"/>
        <v>-288000</v>
      </c>
      <c r="P26" s="8">
        <f>IFERROR(O26/N26*100,100)</f>
        <v>-10.465116279069768</v>
      </c>
    </row>
    <row r="27" spans="1:16" ht="30" customHeight="1">
      <c r="A27" s="71" t="s">
        <v>48</v>
      </c>
      <c r="B27" s="72"/>
      <c r="C27" s="72"/>
      <c r="D27" s="72"/>
      <c r="E27" s="47">
        <f>SUM(E28:E43)</f>
        <v>595859304</v>
      </c>
      <c r="F27" s="48">
        <f>SUM(F28:F43)</f>
        <v>482130270</v>
      </c>
      <c r="G27" s="48">
        <f t="shared" si="0"/>
        <v>-113729034</v>
      </c>
      <c r="H27" s="56">
        <f t="shared" si="5"/>
        <v>-23.588859915391748</v>
      </c>
      <c r="I27" s="60"/>
      <c r="J27" s="68"/>
      <c r="K27" s="31" t="s">
        <v>124</v>
      </c>
      <c r="L27" s="31" t="s">
        <v>124</v>
      </c>
      <c r="M27" s="20">
        <v>0</v>
      </c>
      <c r="N27" s="21">
        <v>870000</v>
      </c>
      <c r="O27" s="6">
        <f>N27-M27</f>
        <v>870000</v>
      </c>
      <c r="P27" s="8"/>
    </row>
    <row r="28" spans="1:16" ht="30" customHeight="1" thickBot="1">
      <c r="A28" s="36" t="s">
        <v>43</v>
      </c>
      <c r="B28" s="37" t="s">
        <v>44</v>
      </c>
      <c r="C28" s="37" t="s">
        <v>44</v>
      </c>
      <c r="D28" s="37" t="s">
        <v>44</v>
      </c>
      <c r="E28" s="38">
        <v>595859304</v>
      </c>
      <c r="F28" s="39">
        <v>482130270</v>
      </c>
      <c r="G28" s="39">
        <f t="shared" si="0"/>
        <v>-113729034</v>
      </c>
      <c r="H28" s="57">
        <f t="shared" si="5"/>
        <v>-23.588859915391748</v>
      </c>
      <c r="I28" s="60"/>
      <c r="J28" s="68"/>
      <c r="K28" s="31" t="s">
        <v>83</v>
      </c>
      <c r="L28" s="31" t="s">
        <v>83</v>
      </c>
      <c r="M28" s="20">
        <v>0</v>
      </c>
      <c r="N28" s="21">
        <v>1380000</v>
      </c>
      <c r="O28" s="6">
        <f>N28-M28</f>
        <v>1380000</v>
      </c>
      <c r="P28" s="8">
        <f t="shared" ref="P28:P37" si="7">IFERROR(O28/N28*100,100)</f>
        <v>100</v>
      </c>
    </row>
    <row r="29" spans="1:16" ht="30" customHeight="1">
      <c r="A29" s="14"/>
      <c r="B29" s="15"/>
      <c r="C29" s="15"/>
      <c r="D29" s="15"/>
      <c r="E29" s="15"/>
      <c r="F29" s="22"/>
      <c r="G29" s="22"/>
      <c r="H29" s="22"/>
      <c r="I29" s="60"/>
      <c r="J29" s="68"/>
      <c r="K29" s="31" t="s">
        <v>84</v>
      </c>
      <c r="L29" s="31" t="s">
        <v>125</v>
      </c>
      <c r="M29" s="21">
        <v>450000</v>
      </c>
      <c r="N29" s="21">
        <v>1530000</v>
      </c>
      <c r="O29" s="6">
        <f t="shared" ref="O29:O42" si="8">N29-M29</f>
        <v>1080000</v>
      </c>
      <c r="P29" s="8">
        <f t="shared" si="7"/>
        <v>70.588235294117652</v>
      </c>
    </row>
    <row r="30" spans="1:16" ht="30" customHeight="1">
      <c r="A30" s="14"/>
      <c r="B30" s="15"/>
      <c r="C30" s="15"/>
      <c r="D30" s="15"/>
      <c r="E30" s="15"/>
      <c r="F30" s="22"/>
      <c r="G30" s="22"/>
      <c r="H30" s="22"/>
      <c r="I30" s="60"/>
      <c r="J30" s="68"/>
      <c r="K30" s="31" t="s">
        <v>85</v>
      </c>
      <c r="L30" s="31" t="s">
        <v>85</v>
      </c>
      <c r="M30" s="20">
        <v>0</v>
      </c>
      <c r="N30" s="21">
        <v>1530000</v>
      </c>
      <c r="O30" s="6">
        <f t="shared" si="8"/>
        <v>1530000</v>
      </c>
      <c r="P30" s="8">
        <f t="shared" si="7"/>
        <v>100</v>
      </c>
    </row>
    <row r="31" spans="1:16" ht="30" customHeight="1">
      <c r="A31" s="14"/>
      <c r="B31" s="15"/>
      <c r="C31" s="15"/>
      <c r="D31" s="15"/>
      <c r="E31" s="15"/>
      <c r="F31" s="22"/>
      <c r="G31" s="22"/>
      <c r="H31" s="22"/>
      <c r="I31" s="60"/>
      <c r="J31" s="68"/>
      <c r="K31" s="31" t="s">
        <v>86</v>
      </c>
      <c r="L31" s="31" t="s">
        <v>86</v>
      </c>
      <c r="M31" s="20">
        <v>0</v>
      </c>
      <c r="N31" s="21">
        <v>270000</v>
      </c>
      <c r="O31" s="6">
        <f t="shared" si="8"/>
        <v>270000</v>
      </c>
      <c r="P31" s="8">
        <f t="shared" si="7"/>
        <v>100</v>
      </c>
    </row>
    <row r="32" spans="1:16" ht="30" customHeight="1">
      <c r="A32" s="14"/>
      <c r="B32" s="15"/>
      <c r="C32" s="15"/>
      <c r="D32" s="15"/>
      <c r="E32" s="15"/>
      <c r="F32" s="22"/>
      <c r="G32" s="22"/>
      <c r="H32" s="22"/>
      <c r="I32" s="60"/>
      <c r="J32" s="68"/>
      <c r="K32" s="31" t="s">
        <v>87</v>
      </c>
      <c r="L32" s="31" t="s">
        <v>87</v>
      </c>
      <c r="M32" s="20">
        <v>1760000</v>
      </c>
      <c r="N32" s="20">
        <v>1760000</v>
      </c>
      <c r="O32" s="6">
        <f t="shared" si="8"/>
        <v>0</v>
      </c>
      <c r="P32" s="8">
        <f t="shared" si="7"/>
        <v>0</v>
      </c>
    </row>
    <row r="33" spans="1:16" ht="30" customHeight="1">
      <c r="F33" s="23"/>
      <c r="G33" s="23"/>
      <c r="H33" s="23"/>
      <c r="I33" s="60"/>
      <c r="J33" s="68"/>
      <c r="K33" s="31" t="s">
        <v>88</v>
      </c>
      <c r="L33" s="31" t="s">
        <v>88</v>
      </c>
      <c r="M33" s="21">
        <v>3840000</v>
      </c>
      <c r="N33" s="21">
        <v>2600000</v>
      </c>
      <c r="O33" s="6">
        <f t="shared" si="8"/>
        <v>-1240000</v>
      </c>
      <c r="P33" s="8">
        <f t="shared" si="7"/>
        <v>-47.692307692307693</v>
      </c>
    </row>
    <row r="34" spans="1:16" ht="30" customHeight="1">
      <c r="F34" s="23"/>
      <c r="G34" s="23"/>
      <c r="H34" s="23"/>
      <c r="I34" s="60"/>
      <c r="J34" s="68"/>
      <c r="K34" s="31" t="s">
        <v>89</v>
      </c>
      <c r="L34" s="31" t="s">
        <v>89</v>
      </c>
      <c r="M34" s="21">
        <v>6000000</v>
      </c>
      <c r="N34" s="21">
        <v>3750000</v>
      </c>
      <c r="O34" s="6">
        <f t="shared" si="8"/>
        <v>-2250000</v>
      </c>
      <c r="P34" s="8">
        <f t="shared" si="7"/>
        <v>-60</v>
      </c>
    </row>
    <row r="35" spans="1:16" ht="30" customHeight="1">
      <c r="A35" s="14"/>
      <c r="B35" s="15"/>
      <c r="C35" s="15"/>
      <c r="D35" s="15"/>
      <c r="E35" s="15"/>
      <c r="F35" s="22"/>
      <c r="G35" s="22"/>
      <c r="H35" s="22"/>
      <c r="I35" s="60"/>
      <c r="J35" s="68"/>
      <c r="K35" s="31" t="s">
        <v>90</v>
      </c>
      <c r="L35" s="31" t="s">
        <v>90</v>
      </c>
      <c r="M35" s="20">
        <v>136500</v>
      </c>
      <c r="N35" s="20">
        <v>138000</v>
      </c>
      <c r="O35" s="6">
        <f t="shared" si="8"/>
        <v>1500</v>
      </c>
      <c r="P35" s="8">
        <f t="shared" si="7"/>
        <v>1.0869565217391304</v>
      </c>
    </row>
    <row r="36" spans="1:16" ht="30" customHeight="1">
      <c r="A36" s="14"/>
      <c r="B36" s="15"/>
      <c r="C36" s="15"/>
      <c r="D36" s="15"/>
      <c r="E36" s="15"/>
      <c r="F36" s="22"/>
      <c r="G36" s="22"/>
      <c r="H36" s="22"/>
      <c r="I36" s="60"/>
      <c r="J36" s="68"/>
      <c r="K36" s="31" t="s">
        <v>91</v>
      </c>
      <c r="L36" s="31" t="s">
        <v>91</v>
      </c>
      <c r="M36" s="21">
        <v>1400000</v>
      </c>
      <c r="N36" s="20">
        <v>0</v>
      </c>
      <c r="O36" s="6">
        <f t="shared" si="8"/>
        <v>-1400000</v>
      </c>
      <c r="P36" s="8">
        <f t="shared" si="7"/>
        <v>100</v>
      </c>
    </row>
    <row r="37" spans="1:16" ht="30" customHeight="1">
      <c r="A37" s="14"/>
      <c r="B37" s="15"/>
      <c r="C37" s="15"/>
      <c r="D37" s="15"/>
      <c r="E37" s="15"/>
      <c r="F37" s="22"/>
      <c r="G37" s="22"/>
      <c r="H37" s="22"/>
      <c r="I37" s="78" t="s">
        <v>126</v>
      </c>
      <c r="J37" s="79"/>
      <c r="K37" s="79"/>
      <c r="L37" s="79"/>
      <c r="M37" s="44">
        <f>M38</f>
        <v>8695280</v>
      </c>
      <c r="N37" s="44">
        <f>N38</f>
        <v>8596240</v>
      </c>
      <c r="O37" s="42">
        <f t="shared" si="8"/>
        <v>-99040</v>
      </c>
      <c r="P37" s="50">
        <f t="shared" si="7"/>
        <v>-1.1521316296427275</v>
      </c>
    </row>
    <row r="38" spans="1:16" ht="30" customHeight="1">
      <c r="A38" s="14"/>
      <c r="B38" s="15"/>
      <c r="C38" s="15"/>
      <c r="D38" s="15"/>
      <c r="E38" s="15"/>
      <c r="F38" s="22"/>
      <c r="G38" s="22"/>
      <c r="H38" s="22"/>
      <c r="I38" s="64" t="s">
        <v>127</v>
      </c>
      <c r="J38" s="65"/>
      <c r="K38" s="65"/>
      <c r="L38" s="65"/>
      <c r="M38" s="48">
        <f>SUM(M39:M41)</f>
        <v>8695280</v>
      </c>
      <c r="N38" s="48">
        <f>SUM(N39:N41)</f>
        <v>8596240</v>
      </c>
      <c r="O38" s="47">
        <f t="shared" si="8"/>
        <v>-99040</v>
      </c>
      <c r="P38" s="10" t="s">
        <v>128</v>
      </c>
    </row>
    <row r="39" spans="1:16" ht="30" customHeight="1">
      <c r="A39" s="14"/>
      <c r="B39" s="15"/>
      <c r="C39" s="15"/>
      <c r="D39" s="15"/>
      <c r="E39" s="15"/>
      <c r="F39" s="22"/>
      <c r="G39" s="22"/>
      <c r="H39" s="22"/>
      <c r="I39" s="66" t="s">
        <v>108</v>
      </c>
      <c r="J39" s="33" t="s">
        <v>105</v>
      </c>
      <c r="K39" s="31" t="s">
        <v>106</v>
      </c>
      <c r="L39" s="31" t="s">
        <v>106</v>
      </c>
      <c r="M39" s="21">
        <v>595280</v>
      </c>
      <c r="N39" s="21">
        <v>596240</v>
      </c>
      <c r="O39" s="6">
        <f t="shared" si="8"/>
        <v>960</v>
      </c>
      <c r="P39" s="8">
        <f t="shared" ref="P39" si="9">IFERROR(O39/N39*100,100)</f>
        <v>0.16100898966858984</v>
      </c>
    </row>
    <row r="40" spans="1:16" ht="30" customHeight="1">
      <c r="A40" s="14"/>
      <c r="B40" s="15"/>
      <c r="C40" s="15"/>
      <c r="D40" s="15"/>
      <c r="E40" s="15"/>
      <c r="F40" s="22"/>
      <c r="G40" s="22"/>
      <c r="H40" s="22"/>
      <c r="I40" s="66"/>
      <c r="J40" s="33" t="s">
        <v>114</v>
      </c>
      <c r="K40" s="31" t="s">
        <v>115</v>
      </c>
      <c r="L40" s="31" t="s">
        <v>11</v>
      </c>
      <c r="M40" s="21">
        <v>2100000</v>
      </c>
      <c r="N40" s="20">
        <v>0</v>
      </c>
      <c r="O40" s="6">
        <f t="shared" si="8"/>
        <v>-2100000</v>
      </c>
      <c r="P40" s="8" t="e">
        <f t="shared" ref="P40:P41" si="10">O40/N40*100</f>
        <v>#DIV/0!</v>
      </c>
    </row>
    <row r="41" spans="1:16" ht="30" customHeight="1">
      <c r="A41" s="14"/>
      <c r="B41" s="15"/>
      <c r="C41" s="15"/>
      <c r="D41" s="15"/>
      <c r="E41" s="15"/>
      <c r="F41" s="22"/>
      <c r="G41" s="22"/>
      <c r="H41" s="22"/>
      <c r="I41" s="66"/>
      <c r="J41" s="33" t="s">
        <v>122</v>
      </c>
      <c r="K41" s="31" t="s">
        <v>129</v>
      </c>
      <c r="L41" s="31" t="s">
        <v>129</v>
      </c>
      <c r="M41" s="21">
        <v>6000000</v>
      </c>
      <c r="N41" s="21">
        <v>8000000</v>
      </c>
      <c r="O41" s="6">
        <f t="shared" si="8"/>
        <v>2000000</v>
      </c>
      <c r="P41" s="8">
        <f t="shared" si="10"/>
        <v>25</v>
      </c>
    </row>
    <row r="42" spans="1:16" ht="30" customHeight="1">
      <c r="A42" s="14"/>
      <c r="B42" s="15"/>
      <c r="C42" s="15"/>
      <c r="D42" s="15"/>
      <c r="E42" s="15"/>
      <c r="F42" s="22"/>
      <c r="G42" s="22"/>
      <c r="H42" s="22"/>
      <c r="I42" s="78" t="s">
        <v>130</v>
      </c>
      <c r="J42" s="79"/>
      <c r="K42" s="79"/>
      <c r="L42" s="79"/>
      <c r="M42" s="44">
        <f>M43+M49</f>
        <v>24000000</v>
      </c>
      <c r="N42" s="44">
        <f>N43+N49</f>
        <v>34544000</v>
      </c>
      <c r="O42" s="42">
        <f t="shared" si="8"/>
        <v>10544000</v>
      </c>
      <c r="P42" s="50">
        <f t="shared" ref="P42" si="11">IFERROR(O42/N42*100,100)</f>
        <v>30.523390458545624</v>
      </c>
    </row>
    <row r="43" spans="1:16" ht="30" customHeight="1">
      <c r="A43" s="14"/>
      <c r="B43" s="15"/>
      <c r="C43" s="15"/>
      <c r="D43" s="15"/>
      <c r="E43" s="15"/>
      <c r="F43" s="22"/>
      <c r="G43" s="22"/>
      <c r="H43" s="22"/>
      <c r="I43" s="64" t="s">
        <v>131</v>
      </c>
      <c r="J43" s="65"/>
      <c r="K43" s="65"/>
      <c r="L43" s="65"/>
      <c r="M43" s="48">
        <f>SUM(M44:M48)</f>
        <v>19200000</v>
      </c>
      <c r="N43" s="48">
        <f t="shared" ref="N43:O43" si="12">SUM(N44:N48)</f>
        <v>29362400</v>
      </c>
      <c r="O43" s="47">
        <f t="shared" si="12"/>
        <v>10162400</v>
      </c>
      <c r="P43" s="10" t="s">
        <v>128</v>
      </c>
    </row>
    <row r="44" spans="1:16" s="17" customFormat="1" ht="30" customHeight="1">
      <c r="A44" s="14"/>
      <c r="B44" s="15"/>
      <c r="C44" s="15"/>
      <c r="D44" s="15"/>
      <c r="E44" s="15"/>
      <c r="F44" s="22"/>
      <c r="G44" s="22"/>
      <c r="H44" s="22"/>
      <c r="I44" s="62" t="s">
        <v>132</v>
      </c>
      <c r="J44" s="63" t="s">
        <v>133</v>
      </c>
      <c r="K44" s="32" t="s">
        <v>134</v>
      </c>
      <c r="L44" s="32" t="s">
        <v>134</v>
      </c>
      <c r="M44" s="46">
        <v>14686850</v>
      </c>
      <c r="N44" s="46">
        <v>24126960</v>
      </c>
      <c r="O44" s="6">
        <f t="shared" ref="O44:O48" si="13">N44-M44</f>
        <v>9440110</v>
      </c>
      <c r="P44" s="8">
        <f t="shared" ref="P44:P48" si="14">O44/N44*100</f>
        <v>39.126810837337153</v>
      </c>
    </row>
    <row r="45" spans="1:16" s="17" customFormat="1" ht="30" customHeight="1">
      <c r="A45" s="14"/>
      <c r="B45" s="15"/>
      <c r="C45" s="15"/>
      <c r="D45" s="15"/>
      <c r="E45" s="15"/>
      <c r="F45" s="22"/>
      <c r="G45" s="22"/>
      <c r="H45" s="22"/>
      <c r="I45" s="62"/>
      <c r="J45" s="63"/>
      <c r="K45" s="32" t="s">
        <v>81</v>
      </c>
      <c r="L45" s="32" t="s">
        <v>81</v>
      </c>
      <c r="M45" s="46">
        <v>760000</v>
      </c>
      <c r="N45" s="46">
        <v>712740</v>
      </c>
      <c r="O45" s="6">
        <f t="shared" si="13"/>
        <v>-47260</v>
      </c>
      <c r="P45" s="8">
        <f t="shared" si="14"/>
        <v>-6.6307489407076909</v>
      </c>
    </row>
    <row r="46" spans="1:16" s="17" customFormat="1" ht="30" customHeight="1">
      <c r="A46" s="14"/>
      <c r="B46" s="15"/>
      <c r="C46" s="15"/>
      <c r="D46" s="15"/>
      <c r="E46" s="15"/>
      <c r="F46" s="22"/>
      <c r="G46" s="22"/>
      <c r="H46" s="22"/>
      <c r="I46" s="62"/>
      <c r="J46" s="63"/>
      <c r="K46" s="32" t="s">
        <v>135</v>
      </c>
      <c r="L46" s="32" t="s">
        <v>135</v>
      </c>
      <c r="M46" s="46">
        <v>150000</v>
      </c>
      <c r="N46" s="20">
        <v>0</v>
      </c>
      <c r="O46" s="6">
        <f t="shared" si="13"/>
        <v>-150000</v>
      </c>
      <c r="P46" s="8" t="e">
        <f t="shared" si="14"/>
        <v>#DIV/0!</v>
      </c>
    </row>
    <row r="47" spans="1:16" s="17" customFormat="1" ht="30" customHeight="1">
      <c r="A47" s="14"/>
      <c r="B47" s="15"/>
      <c r="C47" s="15"/>
      <c r="D47" s="15"/>
      <c r="E47" s="15"/>
      <c r="F47" s="22"/>
      <c r="G47" s="22"/>
      <c r="H47" s="22"/>
      <c r="I47" s="62"/>
      <c r="J47" s="63"/>
      <c r="K47" s="32" t="s">
        <v>136</v>
      </c>
      <c r="L47" s="32" t="s">
        <v>8</v>
      </c>
      <c r="M47" s="46">
        <v>1570670</v>
      </c>
      <c r="N47" s="46">
        <v>2512120</v>
      </c>
      <c r="O47" s="6">
        <f t="shared" si="13"/>
        <v>941450</v>
      </c>
      <c r="P47" s="8">
        <f t="shared" si="14"/>
        <v>37.476314825724884</v>
      </c>
    </row>
    <row r="48" spans="1:16" s="17" customFormat="1" ht="30" customHeight="1">
      <c r="A48" s="14"/>
      <c r="B48" s="15"/>
      <c r="C48" s="15"/>
      <c r="D48" s="15"/>
      <c r="E48" s="15"/>
      <c r="F48" s="22"/>
      <c r="G48" s="22"/>
      <c r="H48" s="22"/>
      <c r="I48" s="62"/>
      <c r="J48" s="63"/>
      <c r="K48" s="32" t="s">
        <v>104</v>
      </c>
      <c r="L48" s="32" t="s">
        <v>104</v>
      </c>
      <c r="M48" s="46">
        <v>2032480</v>
      </c>
      <c r="N48" s="46">
        <v>2010580</v>
      </c>
      <c r="O48" s="6">
        <f t="shared" si="13"/>
        <v>-21900</v>
      </c>
      <c r="P48" s="8">
        <f t="shared" si="14"/>
        <v>-1.0892379313431944</v>
      </c>
    </row>
    <row r="49" spans="1:16" s="17" customFormat="1" ht="30" customHeight="1">
      <c r="A49" s="14"/>
      <c r="B49" s="15"/>
      <c r="C49" s="15"/>
      <c r="D49" s="15"/>
      <c r="E49" s="15"/>
      <c r="F49" s="22"/>
      <c r="G49" s="22"/>
      <c r="H49" s="22"/>
      <c r="I49" s="64" t="s">
        <v>137</v>
      </c>
      <c r="J49" s="65"/>
      <c r="K49" s="65"/>
      <c r="L49" s="65"/>
      <c r="M49" s="48">
        <f>SUM(M50:M54)</f>
        <v>4800000</v>
      </c>
      <c r="N49" s="48">
        <f>SUM(N50:N54)</f>
        <v>5181600</v>
      </c>
      <c r="O49" s="47">
        <f t="shared" ref="O49" si="15">SUM(O50:O54)</f>
        <v>381600</v>
      </c>
      <c r="P49" s="10" t="s">
        <v>128</v>
      </c>
    </row>
    <row r="50" spans="1:16" s="17" customFormat="1" ht="30" customHeight="1">
      <c r="A50" s="14"/>
      <c r="B50" s="15"/>
      <c r="C50" s="15"/>
      <c r="D50" s="15"/>
      <c r="E50" s="15"/>
      <c r="F50" s="22"/>
      <c r="G50" s="22"/>
      <c r="H50" s="22"/>
      <c r="I50" s="62" t="s">
        <v>108</v>
      </c>
      <c r="J50" s="32" t="s">
        <v>114</v>
      </c>
      <c r="K50" s="32" t="s">
        <v>138</v>
      </c>
      <c r="L50" s="32" t="s">
        <v>115</v>
      </c>
      <c r="M50" s="46">
        <v>900000</v>
      </c>
      <c r="N50" s="46">
        <v>1740000</v>
      </c>
      <c r="O50" s="6">
        <f t="shared" ref="O50:O55" si="16">N50-M50</f>
        <v>840000</v>
      </c>
      <c r="P50" s="8">
        <f t="shared" ref="P50:P55" si="17">O50/N50*100</f>
        <v>48.275862068965516</v>
      </c>
    </row>
    <row r="51" spans="1:16" s="17" customFormat="1" ht="30" customHeight="1">
      <c r="A51" s="14"/>
      <c r="B51" s="15"/>
      <c r="C51" s="15"/>
      <c r="D51" s="15"/>
      <c r="E51" s="15"/>
      <c r="F51" s="22"/>
      <c r="G51" s="22"/>
      <c r="H51" s="22"/>
      <c r="I51" s="62"/>
      <c r="J51" s="32" t="s">
        <v>139</v>
      </c>
      <c r="K51" s="32" t="s">
        <v>140</v>
      </c>
      <c r="L51" s="32" t="s">
        <v>140</v>
      </c>
      <c r="M51" s="46">
        <v>1570000</v>
      </c>
      <c r="N51" s="46">
        <v>2108800</v>
      </c>
      <c r="O51" s="6">
        <f t="shared" si="16"/>
        <v>538800</v>
      </c>
      <c r="P51" s="8">
        <f t="shared" si="17"/>
        <v>25.550075872534144</v>
      </c>
    </row>
    <row r="52" spans="1:16" s="17" customFormat="1" ht="30" customHeight="1">
      <c r="A52" s="14"/>
      <c r="B52" s="15"/>
      <c r="C52" s="15"/>
      <c r="D52" s="15"/>
      <c r="E52" s="15"/>
      <c r="F52" s="22"/>
      <c r="G52" s="22"/>
      <c r="H52" s="22"/>
      <c r="I52" s="62"/>
      <c r="J52" s="63" t="s">
        <v>117</v>
      </c>
      <c r="K52" s="32" t="s">
        <v>141</v>
      </c>
      <c r="L52" s="32" t="s">
        <v>141</v>
      </c>
      <c r="M52" s="46">
        <v>2330000</v>
      </c>
      <c r="N52" s="20">
        <v>0</v>
      </c>
      <c r="O52" s="6">
        <f t="shared" si="16"/>
        <v>-2330000</v>
      </c>
      <c r="P52" s="8" t="e">
        <f t="shared" si="17"/>
        <v>#DIV/0!</v>
      </c>
    </row>
    <row r="53" spans="1:16" s="17" customFormat="1" ht="30" customHeight="1">
      <c r="A53" s="14"/>
      <c r="B53" s="15"/>
      <c r="C53" s="15"/>
      <c r="D53" s="15"/>
      <c r="E53" s="15"/>
      <c r="F53" s="22"/>
      <c r="G53" s="22"/>
      <c r="H53" s="22"/>
      <c r="I53" s="62"/>
      <c r="J53" s="63"/>
      <c r="K53" s="32" t="s">
        <v>142</v>
      </c>
      <c r="L53" s="32" t="s">
        <v>142</v>
      </c>
      <c r="M53" s="20">
        <v>0</v>
      </c>
      <c r="N53" s="20">
        <v>1080000</v>
      </c>
      <c r="O53" s="6">
        <f t="shared" si="16"/>
        <v>1080000</v>
      </c>
      <c r="P53" s="8">
        <f t="shared" si="17"/>
        <v>100</v>
      </c>
    </row>
    <row r="54" spans="1:16" s="17" customFormat="1" ht="30" customHeight="1">
      <c r="A54" s="14"/>
      <c r="B54" s="15"/>
      <c r="C54" s="15"/>
      <c r="D54" s="15"/>
      <c r="E54" s="15"/>
      <c r="F54" s="22"/>
      <c r="G54" s="22"/>
      <c r="H54" s="22"/>
      <c r="I54" s="62"/>
      <c r="J54" s="33" t="s">
        <v>122</v>
      </c>
      <c r="K54" s="32" t="s">
        <v>121</v>
      </c>
      <c r="L54" s="32" t="s">
        <v>121</v>
      </c>
      <c r="M54" s="20">
        <v>0</v>
      </c>
      <c r="N54" s="20">
        <v>252800</v>
      </c>
      <c r="O54" s="6">
        <f t="shared" si="16"/>
        <v>252800</v>
      </c>
      <c r="P54" s="8">
        <f t="shared" si="17"/>
        <v>100</v>
      </c>
    </row>
    <row r="55" spans="1:16" s="17" customFormat="1" ht="30" customHeight="1">
      <c r="A55" s="14"/>
      <c r="B55" s="15"/>
      <c r="C55" s="15"/>
      <c r="D55" s="15"/>
      <c r="E55" s="15"/>
      <c r="F55" s="22"/>
      <c r="G55" s="22"/>
      <c r="H55" s="22"/>
      <c r="I55" s="69" t="s">
        <v>67</v>
      </c>
      <c r="J55" s="70"/>
      <c r="K55" s="70"/>
      <c r="L55" s="70"/>
      <c r="M55" s="44">
        <f>M56</f>
        <v>55680</v>
      </c>
      <c r="N55" s="44">
        <f>N56</f>
        <v>150000</v>
      </c>
      <c r="O55" s="42">
        <f t="shared" si="16"/>
        <v>94320</v>
      </c>
      <c r="P55" s="50">
        <f t="shared" si="17"/>
        <v>62.88</v>
      </c>
    </row>
    <row r="56" spans="1:16" s="17" customFormat="1" ht="30" customHeight="1">
      <c r="A56" s="14"/>
      <c r="B56" s="15"/>
      <c r="C56" s="15"/>
      <c r="D56" s="15"/>
      <c r="E56" s="15"/>
      <c r="F56" s="22"/>
      <c r="G56" s="22"/>
      <c r="H56" s="22"/>
      <c r="I56" s="64" t="s">
        <v>143</v>
      </c>
      <c r="J56" s="65"/>
      <c r="K56" s="65"/>
      <c r="L56" s="65"/>
      <c r="M56" s="48">
        <f>SUM(M57)</f>
        <v>55680</v>
      </c>
      <c r="N56" s="48">
        <f>SUM(N57)</f>
        <v>150000</v>
      </c>
      <c r="O56" s="47">
        <f t="shared" ref="O56" si="18">SUM(O57:O61)</f>
        <v>98670</v>
      </c>
      <c r="P56" s="10" t="s">
        <v>128</v>
      </c>
    </row>
    <row r="57" spans="1:16" s="17" customFormat="1" ht="30" customHeight="1">
      <c r="A57" s="14"/>
      <c r="B57" s="15"/>
      <c r="C57" s="15"/>
      <c r="D57" s="15"/>
      <c r="E57" s="15"/>
      <c r="F57" s="22"/>
      <c r="G57" s="22"/>
      <c r="H57" s="22"/>
      <c r="I57" s="34" t="s">
        <v>132</v>
      </c>
      <c r="J57" s="33" t="s">
        <v>105</v>
      </c>
      <c r="K57" s="31" t="s">
        <v>106</v>
      </c>
      <c r="L57" s="31" t="s">
        <v>144</v>
      </c>
      <c r="M57" s="21">
        <v>55680</v>
      </c>
      <c r="N57" s="21">
        <v>150000</v>
      </c>
      <c r="O57" s="6">
        <f t="shared" ref="O57:O120" si="19">N57-M57</f>
        <v>94320</v>
      </c>
      <c r="P57" s="8">
        <f t="shared" ref="P57:P78" si="20">O57/N57*100</f>
        <v>62.88</v>
      </c>
    </row>
    <row r="58" spans="1:16" ht="30" customHeight="1">
      <c r="A58" s="14"/>
      <c r="B58" s="15"/>
      <c r="C58" s="15"/>
      <c r="D58" s="15"/>
      <c r="E58" s="15"/>
      <c r="F58" s="22"/>
      <c r="G58" s="22"/>
      <c r="H58" s="22"/>
      <c r="I58" s="69" t="s">
        <v>145</v>
      </c>
      <c r="J58" s="70"/>
      <c r="K58" s="70"/>
      <c r="L58" s="70"/>
      <c r="M58" s="44">
        <f>M59</f>
        <v>77898000</v>
      </c>
      <c r="N58" s="44">
        <f>N59</f>
        <v>76544000</v>
      </c>
      <c r="O58" s="42">
        <f>N58-M58</f>
        <v>-1354000</v>
      </c>
      <c r="P58" s="50">
        <f t="shared" si="20"/>
        <v>-1.7689172240802675</v>
      </c>
    </row>
    <row r="59" spans="1:16" ht="30" customHeight="1">
      <c r="A59" s="14"/>
      <c r="B59" s="15"/>
      <c r="C59" s="15"/>
      <c r="D59" s="15"/>
      <c r="E59" s="15"/>
      <c r="F59" s="22"/>
      <c r="G59" s="22"/>
      <c r="H59" s="22"/>
      <c r="I59" s="58" t="s">
        <v>146</v>
      </c>
      <c r="J59" s="59"/>
      <c r="K59" s="59"/>
      <c r="L59" s="59"/>
      <c r="M59" s="48">
        <f>SUM(M60:M72)</f>
        <v>77898000</v>
      </c>
      <c r="N59" s="48">
        <f>SUM(N60:N72)</f>
        <v>76544000</v>
      </c>
      <c r="O59" s="47">
        <f>N59-M59</f>
        <v>-1354000</v>
      </c>
      <c r="P59" s="10">
        <f t="shared" si="20"/>
        <v>-1.7689172240802675</v>
      </c>
    </row>
    <row r="60" spans="1:16" ht="30" customHeight="1">
      <c r="A60" s="14"/>
      <c r="B60" s="15"/>
      <c r="C60" s="15"/>
      <c r="D60" s="15"/>
      <c r="E60" s="15"/>
      <c r="F60" s="22"/>
      <c r="G60" s="22"/>
      <c r="H60" s="22"/>
      <c r="I60" s="66" t="s">
        <v>132</v>
      </c>
      <c r="J60" s="67" t="s">
        <v>53</v>
      </c>
      <c r="K60" s="61" t="s">
        <v>134</v>
      </c>
      <c r="L60" s="31" t="s">
        <v>134</v>
      </c>
      <c r="M60" s="93">
        <v>45946560</v>
      </c>
      <c r="N60" s="21">
        <v>48253920</v>
      </c>
      <c r="O60" s="6">
        <f t="shared" si="19"/>
        <v>2307360</v>
      </c>
      <c r="P60" s="8">
        <f t="shared" si="20"/>
        <v>4.7817047817047822</v>
      </c>
    </row>
    <row r="61" spans="1:16" ht="30" customHeight="1">
      <c r="A61" s="14"/>
      <c r="B61" s="15"/>
      <c r="C61" s="15"/>
      <c r="D61" s="15"/>
      <c r="E61" s="15"/>
      <c r="F61" s="22"/>
      <c r="G61" s="22"/>
      <c r="H61" s="22"/>
      <c r="I61" s="66"/>
      <c r="J61" s="67"/>
      <c r="K61" s="61"/>
      <c r="L61" s="24" t="s">
        <v>81</v>
      </c>
      <c r="M61" s="93"/>
      <c r="N61" s="46">
        <v>404990</v>
      </c>
      <c r="O61" s="6">
        <f t="shared" si="19"/>
        <v>404990</v>
      </c>
      <c r="P61" s="8">
        <f t="shared" si="20"/>
        <v>100</v>
      </c>
    </row>
    <row r="62" spans="1:16" ht="30" customHeight="1">
      <c r="A62" s="14"/>
      <c r="B62" s="15"/>
      <c r="C62" s="15"/>
      <c r="D62" s="15"/>
      <c r="E62" s="15"/>
      <c r="F62" s="22"/>
      <c r="G62" s="22"/>
      <c r="H62" s="22"/>
      <c r="I62" s="66"/>
      <c r="J62" s="67"/>
      <c r="K62" s="24" t="s">
        <v>147</v>
      </c>
      <c r="L62" s="24" t="s">
        <v>147</v>
      </c>
      <c r="M62" s="46">
        <v>4749419</v>
      </c>
      <c r="N62" s="46">
        <v>4987930</v>
      </c>
      <c r="O62" s="6">
        <f t="shared" si="19"/>
        <v>238511</v>
      </c>
      <c r="P62" s="8">
        <f t="shared" si="20"/>
        <v>4.7817631763076065</v>
      </c>
    </row>
    <row r="63" spans="1:16" ht="30" customHeight="1">
      <c r="A63" s="14"/>
      <c r="B63" s="15"/>
      <c r="C63" s="15"/>
      <c r="D63" s="15"/>
      <c r="E63" s="15"/>
      <c r="F63" s="22"/>
      <c r="G63" s="22"/>
      <c r="H63" s="22"/>
      <c r="I63" s="66"/>
      <c r="J63" s="67"/>
      <c r="K63" s="31" t="s">
        <v>148</v>
      </c>
      <c r="L63" s="31" t="s">
        <v>148</v>
      </c>
      <c r="M63" s="21">
        <v>3828864</v>
      </c>
      <c r="N63" s="21">
        <v>4021160</v>
      </c>
      <c r="O63" s="6">
        <f t="shared" si="19"/>
        <v>192296</v>
      </c>
      <c r="P63" s="8">
        <f t="shared" si="20"/>
        <v>4.7821026768395187</v>
      </c>
    </row>
    <row r="64" spans="1:16" ht="30" customHeight="1">
      <c r="A64" s="14"/>
      <c r="B64" s="15"/>
      <c r="C64" s="15"/>
      <c r="D64" s="15"/>
      <c r="E64" s="15"/>
      <c r="F64" s="22"/>
      <c r="G64" s="22"/>
      <c r="H64" s="22"/>
      <c r="I64" s="66"/>
      <c r="J64" s="67"/>
      <c r="K64" s="31" t="s">
        <v>82</v>
      </c>
      <c r="L64" s="31" t="s">
        <v>82</v>
      </c>
      <c r="M64" s="20">
        <v>295157</v>
      </c>
      <c r="N64" s="20">
        <v>0</v>
      </c>
      <c r="O64" s="6">
        <f t="shared" si="19"/>
        <v>-295157</v>
      </c>
      <c r="P64" s="8" t="e">
        <f t="shared" si="20"/>
        <v>#DIV/0!</v>
      </c>
    </row>
    <row r="65" spans="1:16" ht="30" customHeight="1">
      <c r="A65" s="14"/>
      <c r="B65" s="15"/>
      <c r="C65" s="15"/>
      <c r="D65" s="15"/>
      <c r="E65" s="15"/>
      <c r="F65" s="22"/>
      <c r="G65" s="22"/>
      <c r="H65" s="22"/>
      <c r="I65" s="66"/>
      <c r="J65" s="68" t="s">
        <v>105</v>
      </c>
      <c r="K65" s="61" t="s">
        <v>149</v>
      </c>
      <c r="L65" s="31" t="s">
        <v>150</v>
      </c>
      <c r="M65" s="21">
        <v>409200</v>
      </c>
      <c r="N65" s="21">
        <v>409200</v>
      </c>
      <c r="O65" s="6">
        <f t="shared" si="19"/>
        <v>0</v>
      </c>
      <c r="P65" s="8">
        <f t="shared" si="20"/>
        <v>0</v>
      </c>
    </row>
    <row r="66" spans="1:16" ht="30" customHeight="1">
      <c r="A66" s="14"/>
      <c r="B66" s="15"/>
      <c r="C66" s="15"/>
      <c r="D66" s="15"/>
      <c r="E66" s="15"/>
      <c r="F66" s="22"/>
      <c r="G66" s="22"/>
      <c r="H66" s="22"/>
      <c r="I66" s="66"/>
      <c r="J66" s="68"/>
      <c r="K66" s="61"/>
      <c r="L66" s="31" t="s">
        <v>151</v>
      </c>
      <c r="M66" s="21">
        <v>3000000</v>
      </c>
      <c r="N66" s="21">
        <v>3000000</v>
      </c>
      <c r="O66" s="6">
        <f t="shared" si="19"/>
        <v>0</v>
      </c>
      <c r="P66" s="8">
        <f t="shared" si="20"/>
        <v>0</v>
      </c>
    </row>
    <row r="67" spans="1:16" ht="30" customHeight="1">
      <c r="A67" s="14"/>
      <c r="B67" s="15"/>
      <c r="C67" s="15"/>
      <c r="D67" s="15"/>
      <c r="E67" s="15"/>
      <c r="F67" s="22"/>
      <c r="G67" s="22"/>
      <c r="H67" s="22"/>
      <c r="I67" s="66"/>
      <c r="J67" s="68"/>
      <c r="K67" s="61"/>
      <c r="L67" s="31" t="s">
        <v>152</v>
      </c>
      <c r="M67" s="21">
        <v>946800</v>
      </c>
      <c r="N67" s="21">
        <v>946800</v>
      </c>
      <c r="O67" s="6">
        <f t="shared" si="19"/>
        <v>0</v>
      </c>
      <c r="P67" s="8">
        <f t="shared" si="20"/>
        <v>0</v>
      </c>
    </row>
    <row r="68" spans="1:16" ht="30" customHeight="1">
      <c r="A68" s="14"/>
      <c r="B68" s="15"/>
      <c r="C68" s="15"/>
      <c r="D68" s="15"/>
      <c r="E68" s="15"/>
      <c r="F68" s="22"/>
      <c r="G68" s="22"/>
      <c r="H68" s="22"/>
      <c r="I68" s="66"/>
      <c r="J68" s="68"/>
      <c r="K68" s="61" t="s">
        <v>153</v>
      </c>
      <c r="L68" s="31" t="s">
        <v>154</v>
      </c>
      <c r="M68" s="21">
        <v>3420000</v>
      </c>
      <c r="N68" s="21">
        <v>7440000</v>
      </c>
      <c r="O68" s="6">
        <f t="shared" si="19"/>
        <v>4020000</v>
      </c>
      <c r="P68" s="8">
        <f t="shared" si="20"/>
        <v>54.032258064516128</v>
      </c>
    </row>
    <row r="69" spans="1:16" ht="30" customHeight="1">
      <c r="A69" s="14"/>
      <c r="B69" s="15"/>
      <c r="C69" s="15"/>
      <c r="D69" s="15"/>
      <c r="E69" s="15"/>
      <c r="F69" s="22"/>
      <c r="G69" s="22"/>
      <c r="H69" s="22"/>
      <c r="I69" s="66"/>
      <c r="J69" s="68"/>
      <c r="K69" s="61"/>
      <c r="L69" s="31" t="s">
        <v>155</v>
      </c>
      <c r="M69" s="21">
        <v>3720000</v>
      </c>
      <c r="N69" s="21">
        <v>2760000</v>
      </c>
      <c r="O69" s="6">
        <f t="shared" si="19"/>
        <v>-960000</v>
      </c>
      <c r="P69" s="8">
        <f t="shared" si="20"/>
        <v>-34.782608695652172</v>
      </c>
    </row>
    <row r="70" spans="1:16" ht="30" customHeight="1">
      <c r="A70" s="14"/>
      <c r="B70" s="15"/>
      <c r="C70" s="15"/>
      <c r="D70" s="15"/>
      <c r="E70" s="15"/>
      <c r="F70" s="22"/>
      <c r="G70" s="22"/>
      <c r="H70" s="22"/>
      <c r="I70" s="66"/>
      <c r="J70" s="68"/>
      <c r="K70" s="61"/>
      <c r="L70" s="25" t="s">
        <v>156</v>
      </c>
      <c r="M70" s="21">
        <v>10620000</v>
      </c>
      <c r="N70" s="21">
        <v>3840000</v>
      </c>
      <c r="O70" s="6">
        <f t="shared" si="19"/>
        <v>-6780000</v>
      </c>
      <c r="P70" s="8">
        <f t="shared" si="20"/>
        <v>-176.5625</v>
      </c>
    </row>
    <row r="71" spans="1:16" ht="30" customHeight="1">
      <c r="A71" s="14"/>
      <c r="B71" s="15"/>
      <c r="C71" s="15"/>
      <c r="D71" s="15"/>
      <c r="E71" s="15"/>
      <c r="F71" s="22"/>
      <c r="G71" s="22"/>
      <c r="H71" s="22"/>
      <c r="I71" s="66"/>
      <c r="J71" s="68"/>
      <c r="K71" s="61"/>
      <c r="L71" s="31" t="s">
        <v>157</v>
      </c>
      <c r="M71" s="20">
        <v>0</v>
      </c>
      <c r="N71" s="20">
        <v>480000</v>
      </c>
      <c r="O71" s="6">
        <f t="shared" si="19"/>
        <v>480000</v>
      </c>
      <c r="P71" s="8">
        <f t="shared" si="20"/>
        <v>100</v>
      </c>
    </row>
    <row r="72" spans="1:16" ht="30" customHeight="1">
      <c r="A72" s="14"/>
      <c r="B72" s="15"/>
      <c r="C72" s="15"/>
      <c r="D72" s="15"/>
      <c r="E72" s="15"/>
      <c r="F72" s="22"/>
      <c r="G72" s="22"/>
      <c r="H72" s="22"/>
      <c r="I72" s="66"/>
      <c r="J72" s="68"/>
      <c r="K72" s="31" t="s">
        <v>157</v>
      </c>
      <c r="L72" s="31" t="s">
        <v>158</v>
      </c>
      <c r="M72" s="20">
        <v>962000</v>
      </c>
      <c r="N72" s="20">
        <v>0</v>
      </c>
      <c r="O72" s="6">
        <f t="shared" si="19"/>
        <v>-962000</v>
      </c>
      <c r="P72" s="8" t="e">
        <f t="shared" si="20"/>
        <v>#DIV/0!</v>
      </c>
    </row>
    <row r="73" spans="1:16" ht="30" customHeight="1">
      <c r="A73" s="14"/>
      <c r="B73" s="15"/>
      <c r="C73" s="15"/>
      <c r="D73" s="15"/>
      <c r="E73" s="15"/>
      <c r="F73" s="22"/>
      <c r="G73" s="22"/>
      <c r="H73" s="22"/>
      <c r="I73" s="69" t="s">
        <v>159</v>
      </c>
      <c r="J73" s="70"/>
      <c r="K73" s="70"/>
      <c r="L73" s="70"/>
      <c r="M73" s="44">
        <f>M74</f>
        <v>47873000</v>
      </c>
      <c r="N73" s="44">
        <f>N74</f>
        <v>53751000</v>
      </c>
      <c r="O73" s="42">
        <f t="shared" si="19"/>
        <v>5878000</v>
      </c>
      <c r="P73" s="50">
        <f t="shared" si="20"/>
        <v>10.935610500269762</v>
      </c>
    </row>
    <row r="74" spans="1:16" ht="30" customHeight="1">
      <c r="A74" s="14"/>
      <c r="B74" s="15"/>
      <c r="C74" s="15"/>
      <c r="D74" s="15"/>
      <c r="E74" s="15"/>
      <c r="F74" s="22"/>
      <c r="G74" s="22"/>
      <c r="H74" s="22"/>
      <c r="I74" s="58" t="s">
        <v>160</v>
      </c>
      <c r="J74" s="59"/>
      <c r="K74" s="59"/>
      <c r="L74" s="59"/>
      <c r="M74" s="48">
        <f>SUM(M75:M84)</f>
        <v>47873000</v>
      </c>
      <c r="N74" s="48">
        <f>SUM(N75:N84)</f>
        <v>53751000</v>
      </c>
      <c r="O74" s="47">
        <f t="shared" si="19"/>
        <v>5878000</v>
      </c>
      <c r="P74" s="10">
        <f t="shared" si="20"/>
        <v>10.935610500269762</v>
      </c>
    </row>
    <row r="75" spans="1:16" ht="30" customHeight="1">
      <c r="A75" s="14"/>
      <c r="B75" s="15"/>
      <c r="C75" s="15"/>
      <c r="D75" s="15"/>
      <c r="E75" s="15"/>
      <c r="F75" s="22"/>
      <c r="G75" s="22"/>
      <c r="H75" s="22"/>
      <c r="I75" s="60" t="s">
        <v>132</v>
      </c>
      <c r="J75" s="68" t="s">
        <v>133</v>
      </c>
      <c r="K75" s="61" t="s">
        <v>134</v>
      </c>
      <c r="L75" s="31" t="s">
        <v>80</v>
      </c>
      <c r="M75" s="21">
        <v>17291136</v>
      </c>
      <c r="N75" s="21">
        <v>18182040</v>
      </c>
      <c r="O75" s="6">
        <f t="shared" si="19"/>
        <v>890904</v>
      </c>
      <c r="P75" s="8">
        <f t="shared" si="20"/>
        <v>4.8999122210709034</v>
      </c>
    </row>
    <row r="76" spans="1:16" ht="30" customHeight="1">
      <c r="A76" s="14"/>
      <c r="B76" s="15"/>
      <c r="C76" s="15"/>
      <c r="D76" s="15"/>
      <c r="E76" s="15"/>
      <c r="F76" s="22"/>
      <c r="G76" s="22"/>
      <c r="H76" s="22"/>
      <c r="I76" s="60"/>
      <c r="J76" s="68"/>
      <c r="K76" s="61"/>
      <c r="L76" s="31" t="s">
        <v>161</v>
      </c>
      <c r="M76" s="21">
        <v>4972800</v>
      </c>
      <c r="N76" s="21">
        <v>5229000</v>
      </c>
      <c r="O76" s="6">
        <f t="shared" si="19"/>
        <v>256200</v>
      </c>
      <c r="P76" s="8">
        <f t="shared" si="20"/>
        <v>4.8995983935742968</v>
      </c>
    </row>
    <row r="77" spans="1:16" ht="30" customHeight="1">
      <c r="A77" s="14"/>
      <c r="B77" s="15"/>
      <c r="C77" s="15"/>
      <c r="D77" s="15"/>
      <c r="E77" s="15"/>
      <c r="F77" s="22"/>
      <c r="G77" s="22"/>
      <c r="H77" s="22"/>
      <c r="I77" s="60"/>
      <c r="J77" s="68"/>
      <c r="K77" s="61"/>
      <c r="L77" s="31" t="s">
        <v>162</v>
      </c>
      <c r="M77" s="21">
        <v>8638464</v>
      </c>
      <c r="N77" s="21">
        <v>9083520</v>
      </c>
      <c r="O77" s="6">
        <f t="shared" si="19"/>
        <v>445056</v>
      </c>
      <c r="P77" s="8">
        <f t="shared" si="20"/>
        <v>4.8995983935742968</v>
      </c>
    </row>
    <row r="78" spans="1:16" ht="30" customHeight="1">
      <c r="A78" s="14"/>
      <c r="B78" s="15"/>
      <c r="C78" s="15"/>
      <c r="D78" s="15"/>
      <c r="E78" s="15"/>
      <c r="F78" s="22"/>
      <c r="G78" s="22"/>
      <c r="H78" s="22"/>
      <c r="I78" s="60"/>
      <c r="J78" s="68"/>
      <c r="K78" s="31" t="s">
        <v>14</v>
      </c>
      <c r="L78" s="25" t="s">
        <v>147</v>
      </c>
      <c r="M78" s="21">
        <v>4795400</v>
      </c>
      <c r="N78" s="21">
        <v>3792640</v>
      </c>
      <c r="O78" s="6">
        <f t="shared" si="19"/>
        <v>-1002760</v>
      </c>
      <c r="P78" s="8">
        <f t="shared" si="20"/>
        <v>-26.439630442119473</v>
      </c>
    </row>
    <row r="79" spans="1:16" ht="30" customHeight="1">
      <c r="A79" s="14"/>
      <c r="B79" s="15"/>
      <c r="C79" s="15"/>
      <c r="D79" s="15"/>
      <c r="E79" s="15"/>
      <c r="F79" s="22"/>
      <c r="G79" s="22"/>
      <c r="H79" s="22"/>
      <c r="I79" s="60"/>
      <c r="J79" s="68"/>
      <c r="K79" s="31" t="s">
        <v>148</v>
      </c>
      <c r="L79" s="31" t="s">
        <v>15</v>
      </c>
      <c r="M79" s="21">
        <v>2575200</v>
      </c>
      <c r="N79" s="20">
        <v>2707800</v>
      </c>
      <c r="O79" s="6">
        <f t="shared" si="19"/>
        <v>132600</v>
      </c>
      <c r="P79" s="8"/>
    </row>
    <row r="80" spans="1:16" ht="30" customHeight="1">
      <c r="A80" s="14"/>
      <c r="B80" s="15"/>
      <c r="C80" s="15"/>
      <c r="D80" s="15"/>
      <c r="E80" s="15"/>
      <c r="F80" s="22"/>
      <c r="G80" s="22"/>
      <c r="H80" s="22"/>
      <c r="I80" s="60"/>
      <c r="J80" s="68" t="s">
        <v>105</v>
      </c>
      <c r="K80" s="61" t="s">
        <v>149</v>
      </c>
      <c r="L80" s="31" t="s">
        <v>150</v>
      </c>
      <c r="M80" s="21">
        <v>1800000</v>
      </c>
      <c r="N80" s="21">
        <v>3600000</v>
      </c>
      <c r="O80" s="6">
        <f t="shared" si="19"/>
        <v>1800000</v>
      </c>
      <c r="P80" s="8">
        <f t="shared" ref="P80:P83" si="21">IFERROR(O80/N80*100,100)</f>
        <v>50</v>
      </c>
    </row>
    <row r="81" spans="1:16" ht="30" customHeight="1">
      <c r="A81" s="14"/>
      <c r="B81" s="15"/>
      <c r="C81" s="15"/>
      <c r="D81" s="15"/>
      <c r="E81" s="15"/>
      <c r="F81" s="22"/>
      <c r="G81" s="22"/>
      <c r="H81" s="22"/>
      <c r="I81" s="60"/>
      <c r="J81" s="68"/>
      <c r="K81" s="61"/>
      <c r="L81" s="31" t="s">
        <v>163</v>
      </c>
      <c r="M81" s="21">
        <v>1200000</v>
      </c>
      <c r="N81" s="21">
        <v>1800000</v>
      </c>
      <c r="O81" s="6">
        <f t="shared" si="19"/>
        <v>600000</v>
      </c>
      <c r="P81" s="8">
        <f t="shared" si="21"/>
        <v>33.333333333333329</v>
      </c>
    </row>
    <row r="82" spans="1:16" ht="30" customHeight="1">
      <c r="A82" s="14"/>
      <c r="B82" s="15"/>
      <c r="C82" s="15"/>
      <c r="D82" s="15"/>
      <c r="E82" s="15"/>
      <c r="F82" s="22"/>
      <c r="G82" s="22"/>
      <c r="H82" s="22"/>
      <c r="I82" s="60"/>
      <c r="J82" s="68"/>
      <c r="K82" s="61"/>
      <c r="L82" s="31" t="s">
        <v>164</v>
      </c>
      <c r="M82" s="21">
        <v>3887868</v>
      </c>
      <c r="N82" s="21">
        <v>4000000</v>
      </c>
      <c r="O82" s="6">
        <f t="shared" si="19"/>
        <v>112132</v>
      </c>
      <c r="P82" s="8">
        <f t="shared" si="21"/>
        <v>2.8032999999999997</v>
      </c>
    </row>
    <row r="83" spans="1:16" ht="30" customHeight="1">
      <c r="A83" s="14"/>
      <c r="B83" s="15"/>
      <c r="C83" s="15"/>
      <c r="D83" s="15"/>
      <c r="E83" s="15"/>
      <c r="F83" s="22"/>
      <c r="G83" s="22"/>
      <c r="H83" s="22"/>
      <c r="I83" s="60"/>
      <c r="J83" s="68"/>
      <c r="K83" s="61"/>
      <c r="L83" s="31" t="s">
        <v>16</v>
      </c>
      <c r="M83" s="21">
        <v>2712132</v>
      </c>
      <c r="N83" s="21">
        <v>5356000</v>
      </c>
      <c r="O83" s="6">
        <f t="shared" si="19"/>
        <v>2643868</v>
      </c>
      <c r="P83" s="8">
        <f t="shared" si="21"/>
        <v>49.362733383121729</v>
      </c>
    </row>
    <row r="84" spans="1:16" ht="30" customHeight="1">
      <c r="A84" s="14"/>
      <c r="B84" s="15"/>
      <c r="C84" s="15"/>
      <c r="D84" s="15"/>
      <c r="E84" s="15"/>
      <c r="F84" s="22"/>
      <c r="G84" s="22"/>
      <c r="H84" s="22"/>
      <c r="I84" s="60"/>
      <c r="J84" s="68"/>
      <c r="K84" s="61"/>
      <c r="L84" s="31" t="s">
        <v>151</v>
      </c>
      <c r="M84" s="21">
        <v>0</v>
      </c>
      <c r="N84" s="21">
        <v>0</v>
      </c>
      <c r="O84" s="6">
        <f t="shared" si="19"/>
        <v>0</v>
      </c>
      <c r="P84" s="8" t="s">
        <v>49</v>
      </c>
    </row>
    <row r="85" spans="1:16" ht="30" customHeight="1">
      <c r="A85" s="14"/>
      <c r="B85" s="15"/>
      <c r="C85" s="15"/>
      <c r="D85" s="15"/>
      <c r="E85" s="15"/>
      <c r="F85" s="22"/>
      <c r="G85" s="22"/>
      <c r="H85" s="22"/>
      <c r="I85" s="69" t="s">
        <v>71</v>
      </c>
      <c r="J85" s="70"/>
      <c r="K85" s="70"/>
      <c r="L85" s="70"/>
      <c r="M85" s="44">
        <f>M86</f>
        <v>24000000</v>
      </c>
      <c r="N85" s="44">
        <f>N86</f>
        <v>24000000</v>
      </c>
      <c r="O85" s="42">
        <f t="shared" si="19"/>
        <v>0</v>
      </c>
      <c r="P85" s="50">
        <f t="shared" ref="P85:P86" si="22">O85/N85*100</f>
        <v>0</v>
      </c>
    </row>
    <row r="86" spans="1:16" ht="30" customHeight="1">
      <c r="F86" s="23"/>
      <c r="G86" s="23"/>
      <c r="H86" s="23"/>
      <c r="I86" s="58" t="s">
        <v>165</v>
      </c>
      <c r="J86" s="59"/>
      <c r="K86" s="59"/>
      <c r="L86" s="59"/>
      <c r="M86" s="48">
        <f>M87</f>
        <v>24000000</v>
      </c>
      <c r="N86" s="48">
        <f>N87</f>
        <v>24000000</v>
      </c>
      <c r="O86" s="47">
        <f t="shared" si="19"/>
        <v>0</v>
      </c>
      <c r="P86" s="10">
        <f t="shared" si="22"/>
        <v>0</v>
      </c>
    </row>
    <row r="87" spans="1:16" ht="30" customHeight="1">
      <c r="F87" s="23"/>
      <c r="G87" s="23"/>
      <c r="H87" s="23"/>
      <c r="I87" s="26" t="s">
        <v>132</v>
      </c>
      <c r="J87" s="33" t="s">
        <v>105</v>
      </c>
      <c r="K87" s="31" t="s">
        <v>149</v>
      </c>
      <c r="L87" s="31" t="s">
        <v>166</v>
      </c>
      <c r="M87" s="21">
        <v>24000000</v>
      </c>
      <c r="N87" s="21">
        <v>24000000</v>
      </c>
      <c r="O87" s="6">
        <f t="shared" si="19"/>
        <v>0</v>
      </c>
      <c r="P87" s="8">
        <f t="shared" ref="P87" si="23">IFERROR(O87/N87*100,100)</f>
        <v>0</v>
      </c>
    </row>
    <row r="88" spans="1:16" ht="30" customHeight="1">
      <c r="A88" s="5"/>
      <c r="F88" s="23"/>
      <c r="G88" s="23"/>
      <c r="H88" s="23"/>
      <c r="I88" s="69" t="s">
        <v>167</v>
      </c>
      <c r="J88" s="70"/>
      <c r="K88" s="70"/>
      <c r="L88" s="70"/>
      <c r="M88" s="44">
        <f>M89+M120+M136+M138</f>
        <v>4155059304</v>
      </c>
      <c r="N88" s="44">
        <f>N89+N120+N136+N138</f>
        <v>4226130270</v>
      </c>
      <c r="O88" s="42">
        <f t="shared" si="19"/>
        <v>71070966</v>
      </c>
      <c r="P88" s="50">
        <f t="shared" ref="P88:P89" si="24">O88/N88*100</f>
        <v>1.6817031529887032</v>
      </c>
    </row>
    <row r="89" spans="1:16" ht="30" customHeight="1">
      <c r="F89" s="23"/>
      <c r="G89" s="23"/>
      <c r="H89" s="23"/>
      <c r="I89" s="58" t="s">
        <v>168</v>
      </c>
      <c r="J89" s="59"/>
      <c r="K89" s="59"/>
      <c r="L89" s="59"/>
      <c r="M89" s="48">
        <f>SUM(M90:M119)</f>
        <v>3410480461</v>
      </c>
      <c r="N89" s="48">
        <f>SUM(N90:N119)</f>
        <v>3669107075</v>
      </c>
      <c r="O89" s="47">
        <f t="shared" si="19"/>
        <v>258626614</v>
      </c>
      <c r="P89" s="10">
        <f t="shared" si="24"/>
        <v>7.0487616936063384</v>
      </c>
    </row>
    <row r="90" spans="1:16" ht="30" customHeight="1">
      <c r="F90" s="23"/>
      <c r="G90" s="23"/>
      <c r="H90" s="23"/>
      <c r="I90" s="60" t="s">
        <v>132</v>
      </c>
      <c r="J90" s="68" t="s">
        <v>133</v>
      </c>
      <c r="K90" s="31" t="s">
        <v>169</v>
      </c>
      <c r="L90" s="31" t="s">
        <v>169</v>
      </c>
      <c r="M90" s="21">
        <v>2664000000</v>
      </c>
      <c r="N90" s="21">
        <v>2808000000</v>
      </c>
      <c r="O90" s="6">
        <f t="shared" si="19"/>
        <v>144000000</v>
      </c>
      <c r="P90" s="8">
        <f t="shared" ref="P90:P91" si="25">IFERROR(O90/N90*100,100)</f>
        <v>5.1282051282051277</v>
      </c>
    </row>
    <row r="91" spans="1:16" ht="30" customHeight="1">
      <c r="F91" s="23"/>
      <c r="G91" s="23"/>
      <c r="H91" s="23"/>
      <c r="I91" s="60"/>
      <c r="J91" s="68"/>
      <c r="K91" s="31" t="s">
        <v>170</v>
      </c>
      <c r="L91" s="31" t="s">
        <v>170</v>
      </c>
      <c r="M91" s="21">
        <v>124056768</v>
      </c>
      <c r="N91" s="21">
        <v>162824100</v>
      </c>
      <c r="O91" s="6">
        <f t="shared" si="19"/>
        <v>38767332</v>
      </c>
      <c r="P91" s="8">
        <f t="shared" si="25"/>
        <v>23.809332893594988</v>
      </c>
    </row>
    <row r="92" spans="1:16" ht="30" customHeight="1">
      <c r="F92" s="23"/>
      <c r="G92" s="23"/>
      <c r="H92" s="23"/>
      <c r="I92" s="60"/>
      <c r="J92" s="68"/>
      <c r="K92" s="31" t="s">
        <v>81</v>
      </c>
      <c r="L92" s="31" t="s">
        <v>171</v>
      </c>
      <c r="M92" s="21">
        <v>3600000</v>
      </c>
      <c r="N92" s="21">
        <v>6000000</v>
      </c>
      <c r="O92" s="6">
        <f t="shared" si="19"/>
        <v>2400000</v>
      </c>
      <c r="P92" s="8">
        <f>IFERROR(O92/N92*100,100)</f>
        <v>40</v>
      </c>
    </row>
    <row r="93" spans="1:16" ht="30" customHeight="1">
      <c r="F93" s="23"/>
      <c r="G93" s="23"/>
      <c r="H93" s="23"/>
      <c r="I93" s="60"/>
      <c r="J93" s="68"/>
      <c r="K93" s="61" t="s">
        <v>82</v>
      </c>
      <c r="L93" s="31" t="s">
        <v>172</v>
      </c>
      <c r="M93" s="21">
        <v>11600000</v>
      </c>
      <c r="N93" s="21">
        <v>16100000</v>
      </c>
      <c r="O93" s="6">
        <f t="shared" si="19"/>
        <v>4500000</v>
      </c>
      <c r="P93" s="8">
        <f t="shared" ref="P93:P100" si="26">IFERROR(O93/N93*100,100)</f>
        <v>27.950310559006208</v>
      </c>
    </row>
    <row r="94" spans="1:16" ht="30" customHeight="1">
      <c r="F94" s="23"/>
      <c r="G94" s="23"/>
      <c r="H94" s="23"/>
      <c r="I94" s="60"/>
      <c r="J94" s="68"/>
      <c r="K94" s="61"/>
      <c r="L94" s="31" t="s">
        <v>17</v>
      </c>
      <c r="M94" s="21">
        <v>7000000</v>
      </c>
      <c r="N94" s="21">
        <v>9000000</v>
      </c>
      <c r="O94" s="6">
        <f t="shared" si="19"/>
        <v>2000000</v>
      </c>
      <c r="P94" s="8">
        <f t="shared" si="26"/>
        <v>22.222222222222221</v>
      </c>
    </row>
    <row r="95" spans="1:16" ht="30" customHeight="1">
      <c r="F95" s="23"/>
      <c r="G95" s="23"/>
      <c r="H95" s="23"/>
      <c r="I95" s="60"/>
      <c r="J95" s="68" t="s">
        <v>54</v>
      </c>
      <c r="K95" s="61" t="s">
        <v>173</v>
      </c>
      <c r="L95" s="31" t="s">
        <v>18</v>
      </c>
      <c r="M95" s="21">
        <v>1700000</v>
      </c>
      <c r="N95" s="21">
        <v>2600000</v>
      </c>
      <c r="O95" s="6">
        <f t="shared" si="19"/>
        <v>900000</v>
      </c>
      <c r="P95" s="8">
        <f t="shared" si="26"/>
        <v>34.615384615384613</v>
      </c>
    </row>
    <row r="96" spans="1:16" ht="30" customHeight="1">
      <c r="F96" s="23"/>
      <c r="G96" s="23"/>
      <c r="H96" s="23"/>
      <c r="I96" s="60"/>
      <c r="J96" s="68"/>
      <c r="K96" s="61"/>
      <c r="L96" s="31" t="s">
        <v>19</v>
      </c>
      <c r="M96" s="20">
        <v>172040</v>
      </c>
      <c r="N96" s="20">
        <v>212290</v>
      </c>
      <c r="O96" s="6">
        <f t="shared" si="19"/>
        <v>40250</v>
      </c>
      <c r="P96" s="8">
        <f t="shared" si="26"/>
        <v>18.95991332611051</v>
      </c>
    </row>
    <row r="97" spans="6:16" ht="30" customHeight="1">
      <c r="F97" s="23"/>
      <c r="G97" s="23"/>
      <c r="H97" s="23"/>
      <c r="I97" s="60"/>
      <c r="J97" s="68"/>
      <c r="K97" s="61"/>
      <c r="L97" s="31" t="s">
        <v>20</v>
      </c>
      <c r="M97" s="21">
        <v>1560000</v>
      </c>
      <c r="N97" s="21">
        <v>1800000</v>
      </c>
      <c r="O97" s="6">
        <f t="shared" si="19"/>
        <v>240000</v>
      </c>
      <c r="P97" s="8">
        <f t="shared" si="26"/>
        <v>13.333333333333334</v>
      </c>
    </row>
    <row r="98" spans="6:16" ht="30" customHeight="1">
      <c r="F98" s="23"/>
      <c r="G98" s="23"/>
      <c r="H98" s="23"/>
      <c r="I98" s="60"/>
      <c r="J98" s="68"/>
      <c r="K98" s="61"/>
      <c r="L98" s="31" t="s">
        <v>21</v>
      </c>
      <c r="M98" s="21">
        <v>100000</v>
      </c>
      <c r="N98" s="21">
        <v>1000000</v>
      </c>
      <c r="O98" s="6">
        <f t="shared" si="19"/>
        <v>900000</v>
      </c>
      <c r="P98" s="8">
        <f t="shared" si="26"/>
        <v>90</v>
      </c>
    </row>
    <row r="99" spans="6:16" ht="30" customHeight="1">
      <c r="F99" s="23"/>
      <c r="G99" s="23"/>
      <c r="H99" s="23"/>
      <c r="I99" s="60"/>
      <c r="J99" s="68"/>
      <c r="K99" s="24" t="s">
        <v>175</v>
      </c>
      <c r="L99" s="24" t="s">
        <v>174</v>
      </c>
      <c r="M99" s="46">
        <v>12823545</v>
      </c>
      <c r="N99" s="46">
        <v>16953434</v>
      </c>
      <c r="O99" s="6">
        <f t="shared" si="19"/>
        <v>4129889</v>
      </c>
      <c r="P99" s="51">
        <f t="shared" si="26"/>
        <v>24.360191569448407</v>
      </c>
    </row>
    <row r="100" spans="6:16" ht="30" customHeight="1">
      <c r="F100" s="23"/>
      <c r="G100" s="23"/>
      <c r="H100" s="23"/>
      <c r="I100" s="60"/>
      <c r="J100" s="68"/>
      <c r="K100" s="24" t="s">
        <v>177</v>
      </c>
      <c r="L100" s="24" t="s">
        <v>176</v>
      </c>
      <c r="M100" s="46">
        <v>275373324</v>
      </c>
      <c r="N100" s="46">
        <v>292372176</v>
      </c>
      <c r="O100" s="6">
        <f t="shared" si="19"/>
        <v>16998852</v>
      </c>
      <c r="P100" s="51">
        <f t="shared" si="26"/>
        <v>5.814114131024561</v>
      </c>
    </row>
    <row r="101" spans="6:16" ht="30" customHeight="1">
      <c r="F101" s="23"/>
      <c r="G101" s="23"/>
      <c r="H101" s="23"/>
      <c r="I101" s="60"/>
      <c r="J101" s="68"/>
      <c r="K101" s="61" t="s">
        <v>178</v>
      </c>
      <c r="L101" s="31" t="s">
        <v>22</v>
      </c>
      <c r="M101" s="21">
        <v>10338064</v>
      </c>
      <c r="N101" s="21">
        <v>13568675</v>
      </c>
      <c r="O101" s="6">
        <f t="shared" si="19"/>
        <v>3230611</v>
      </c>
      <c r="P101" s="8">
        <f t="shared" ref="P101" si="27">O101/N101*100</f>
        <v>23.809332893594988</v>
      </c>
    </row>
    <row r="102" spans="6:16" ht="30" customHeight="1">
      <c r="F102" s="23"/>
      <c r="G102" s="23"/>
      <c r="H102" s="23"/>
      <c r="I102" s="60"/>
      <c r="J102" s="68"/>
      <c r="K102" s="61"/>
      <c r="L102" s="31" t="s">
        <v>179</v>
      </c>
      <c r="M102" s="21">
        <v>222000000</v>
      </c>
      <c r="N102" s="21">
        <v>234000000</v>
      </c>
      <c r="O102" s="6">
        <f t="shared" si="19"/>
        <v>12000000</v>
      </c>
      <c r="P102" s="8">
        <f>IFERROR(O102/N102*100,100)</f>
        <v>5.1282051282051277</v>
      </c>
    </row>
    <row r="103" spans="6:16" ht="30" customHeight="1">
      <c r="F103" s="23"/>
      <c r="G103" s="23"/>
      <c r="H103" s="23"/>
      <c r="I103" s="60"/>
      <c r="J103" s="68" t="s">
        <v>180</v>
      </c>
      <c r="K103" s="31" t="s">
        <v>181</v>
      </c>
      <c r="L103" s="31" t="s">
        <v>182</v>
      </c>
      <c r="M103" s="21">
        <v>6528720</v>
      </c>
      <c r="N103" s="21">
        <v>5378400</v>
      </c>
      <c r="O103" s="6">
        <f t="shared" si="19"/>
        <v>-1150320</v>
      </c>
      <c r="P103" s="8">
        <f t="shared" ref="P103:P104" si="28">IFERROR(O103/N103*100,100)</f>
        <v>-21.387773315484161</v>
      </c>
    </row>
    <row r="104" spans="6:16" ht="30" customHeight="1">
      <c r="F104" s="23"/>
      <c r="G104" s="23"/>
      <c r="H104" s="23"/>
      <c r="I104" s="60"/>
      <c r="J104" s="68"/>
      <c r="K104" s="31" t="s">
        <v>183</v>
      </c>
      <c r="L104" s="31" t="s">
        <v>183</v>
      </c>
      <c r="M104" s="21">
        <v>1200000</v>
      </c>
      <c r="N104" s="21">
        <v>2400000</v>
      </c>
      <c r="O104" s="6">
        <f t="shared" si="19"/>
        <v>1200000</v>
      </c>
      <c r="P104" s="8">
        <f t="shared" si="28"/>
        <v>50</v>
      </c>
    </row>
    <row r="105" spans="6:16" ht="30" customHeight="1">
      <c r="F105" s="23"/>
      <c r="G105" s="23"/>
      <c r="H105" s="23"/>
      <c r="I105" s="60"/>
      <c r="J105" s="68"/>
      <c r="K105" s="31" t="s">
        <v>23</v>
      </c>
      <c r="L105" s="31" t="s">
        <v>24</v>
      </c>
      <c r="M105" s="21">
        <v>4000000</v>
      </c>
      <c r="N105" s="21">
        <v>6000000</v>
      </c>
      <c r="O105" s="6">
        <f t="shared" si="19"/>
        <v>2000000</v>
      </c>
      <c r="P105" s="8">
        <f t="shared" ref="P105:P139" si="29">O105/N105*100</f>
        <v>33.333333333333329</v>
      </c>
    </row>
    <row r="106" spans="6:16" ht="30" customHeight="1">
      <c r="F106" s="23"/>
      <c r="G106" s="23"/>
      <c r="H106" s="23"/>
      <c r="I106" s="60"/>
      <c r="J106" s="68"/>
      <c r="K106" s="61" t="s">
        <v>184</v>
      </c>
      <c r="L106" s="31" t="s">
        <v>185</v>
      </c>
      <c r="M106" s="21">
        <v>600000</v>
      </c>
      <c r="N106" s="21">
        <v>1200000</v>
      </c>
      <c r="O106" s="6">
        <f t="shared" si="19"/>
        <v>600000</v>
      </c>
      <c r="P106" s="8">
        <f t="shared" si="29"/>
        <v>50</v>
      </c>
    </row>
    <row r="107" spans="6:16" ht="30" customHeight="1">
      <c r="F107" s="23"/>
      <c r="G107" s="23"/>
      <c r="H107" s="23"/>
      <c r="I107" s="60"/>
      <c r="J107" s="68"/>
      <c r="K107" s="61"/>
      <c r="L107" s="31" t="s">
        <v>186</v>
      </c>
      <c r="M107" s="21">
        <v>2500000</v>
      </c>
      <c r="N107" s="21">
        <v>2500000</v>
      </c>
      <c r="O107" s="6">
        <f t="shared" si="19"/>
        <v>0</v>
      </c>
      <c r="P107" s="8">
        <f t="shared" si="29"/>
        <v>0</v>
      </c>
    </row>
    <row r="108" spans="6:16" ht="30" customHeight="1">
      <c r="F108" s="23"/>
      <c r="G108" s="23"/>
      <c r="H108" s="23"/>
      <c r="I108" s="60"/>
      <c r="J108" s="68"/>
      <c r="K108" s="61"/>
      <c r="L108" s="31" t="s">
        <v>187</v>
      </c>
      <c r="M108" s="21">
        <v>500000</v>
      </c>
      <c r="N108" s="20">
        <v>0</v>
      </c>
      <c r="O108" s="6">
        <f t="shared" si="19"/>
        <v>-500000</v>
      </c>
      <c r="P108" s="8" t="e">
        <f t="shared" si="29"/>
        <v>#DIV/0!</v>
      </c>
    </row>
    <row r="109" spans="6:16" ht="30" customHeight="1">
      <c r="F109" s="23"/>
      <c r="G109" s="23"/>
      <c r="H109" s="23"/>
      <c r="I109" s="60"/>
      <c r="J109" s="68"/>
      <c r="K109" s="61" t="s">
        <v>188</v>
      </c>
      <c r="L109" s="31" t="s">
        <v>189</v>
      </c>
      <c r="M109" s="21">
        <v>2640000</v>
      </c>
      <c r="N109" s="21">
        <v>2640000</v>
      </c>
      <c r="O109" s="6">
        <f t="shared" si="19"/>
        <v>0</v>
      </c>
      <c r="P109" s="8">
        <f t="shared" si="29"/>
        <v>0</v>
      </c>
    </row>
    <row r="110" spans="6:16" ht="30" customHeight="1">
      <c r="F110" s="23"/>
      <c r="G110" s="23"/>
      <c r="H110" s="23"/>
      <c r="I110" s="60"/>
      <c r="J110" s="68"/>
      <c r="K110" s="61"/>
      <c r="L110" s="31" t="s">
        <v>190</v>
      </c>
      <c r="M110" s="21">
        <v>792000</v>
      </c>
      <c r="N110" s="21">
        <v>1188000</v>
      </c>
      <c r="O110" s="6">
        <f t="shared" si="19"/>
        <v>396000</v>
      </c>
      <c r="P110" s="8">
        <f t="shared" si="29"/>
        <v>33.333333333333329</v>
      </c>
    </row>
    <row r="111" spans="6:16" ht="30" customHeight="1">
      <c r="F111" s="23"/>
      <c r="G111" s="23"/>
      <c r="H111" s="23"/>
      <c r="I111" s="60"/>
      <c r="J111" s="68"/>
      <c r="K111" s="61"/>
      <c r="L111" s="31" t="s">
        <v>188</v>
      </c>
      <c r="M111" s="21">
        <v>3000000</v>
      </c>
      <c r="N111" s="21">
        <v>4000000</v>
      </c>
      <c r="O111" s="6">
        <f t="shared" si="19"/>
        <v>1000000</v>
      </c>
      <c r="P111" s="8">
        <f t="shared" si="29"/>
        <v>25</v>
      </c>
    </row>
    <row r="112" spans="6:16" ht="30" customHeight="1">
      <c r="F112" s="23"/>
      <c r="G112" s="23"/>
      <c r="H112" s="23"/>
      <c r="I112" s="60"/>
      <c r="J112" s="68"/>
      <c r="K112" s="61" t="s">
        <v>191</v>
      </c>
      <c r="L112" s="31" t="s">
        <v>192</v>
      </c>
      <c r="M112" s="21">
        <v>600000</v>
      </c>
      <c r="N112" s="21">
        <v>600000</v>
      </c>
      <c r="O112" s="6">
        <f t="shared" si="19"/>
        <v>0</v>
      </c>
      <c r="P112" s="8">
        <f t="shared" si="29"/>
        <v>0</v>
      </c>
    </row>
    <row r="113" spans="6:16" ht="30" customHeight="1">
      <c r="F113" s="23"/>
      <c r="G113" s="23"/>
      <c r="H113" s="23"/>
      <c r="I113" s="60"/>
      <c r="J113" s="68"/>
      <c r="K113" s="61"/>
      <c r="L113" s="31" t="s">
        <v>25</v>
      </c>
      <c r="M113" s="21">
        <v>4800000</v>
      </c>
      <c r="N113" s="21">
        <v>4800000</v>
      </c>
      <c r="O113" s="6">
        <f t="shared" si="19"/>
        <v>0</v>
      </c>
      <c r="P113" s="8">
        <f t="shared" si="29"/>
        <v>0</v>
      </c>
    </row>
    <row r="114" spans="6:16" ht="30" customHeight="1">
      <c r="F114" s="23"/>
      <c r="G114" s="23"/>
      <c r="H114" s="23"/>
      <c r="I114" s="60"/>
      <c r="J114" s="68"/>
      <c r="K114" s="61" t="s">
        <v>193</v>
      </c>
      <c r="L114" s="31" t="s">
        <v>194</v>
      </c>
      <c r="M114" s="21">
        <v>200000</v>
      </c>
      <c r="N114" s="21">
        <v>400000</v>
      </c>
      <c r="O114" s="6">
        <f t="shared" si="19"/>
        <v>200000</v>
      </c>
      <c r="P114" s="8">
        <f t="shared" si="29"/>
        <v>50</v>
      </c>
    </row>
    <row r="115" spans="6:16" ht="30" customHeight="1">
      <c r="F115" s="23"/>
      <c r="G115" s="23"/>
      <c r="H115" s="23"/>
      <c r="I115" s="60"/>
      <c r="J115" s="68"/>
      <c r="K115" s="61"/>
      <c r="L115" s="31" t="s">
        <v>26</v>
      </c>
      <c r="M115" s="21">
        <v>396000</v>
      </c>
      <c r="N115" s="21">
        <v>720000</v>
      </c>
      <c r="O115" s="6">
        <f t="shared" si="19"/>
        <v>324000</v>
      </c>
      <c r="P115" s="8">
        <f t="shared" si="29"/>
        <v>45</v>
      </c>
    </row>
    <row r="116" spans="6:16" ht="30" customHeight="1">
      <c r="F116" s="23"/>
      <c r="G116" s="23"/>
      <c r="H116" s="23"/>
      <c r="I116" s="60"/>
      <c r="J116" s="68"/>
      <c r="K116" s="61" t="s">
        <v>195</v>
      </c>
      <c r="L116" s="31" t="s">
        <v>27</v>
      </c>
      <c r="M116" s="21">
        <v>200000</v>
      </c>
      <c r="N116" s="21">
        <v>200000</v>
      </c>
      <c r="O116" s="6">
        <f t="shared" si="19"/>
        <v>0</v>
      </c>
      <c r="P116" s="8">
        <f t="shared" si="29"/>
        <v>0</v>
      </c>
    </row>
    <row r="117" spans="6:16" ht="30" customHeight="1">
      <c r="F117" s="23"/>
      <c r="G117" s="23"/>
      <c r="H117" s="23"/>
      <c r="I117" s="60"/>
      <c r="J117" s="68"/>
      <c r="K117" s="61"/>
      <c r="L117" s="31" t="s">
        <v>196</v>
      </c>
      <c r="M117" s="21">
        <v>100000</v>
      </c>
      <c r="N117" s="21">
        <v>250000</v>
      </c>
      <c r="O117" s="6">
        <f t="shared" si="19"/>
        <v>150000</v>
      </c>
      <c r="P117" s="8">
        <f t="shared" si="29"/>
        <v>60</v>
      </c>
    </row>
    <row r="118" spans="6:16" ht="30" customHeight="1">
      <c r="F118" s="23"/>
      <c r="G118" s="23"/>
      <c r="H118" s="23"/>
      <c r="I118" s="60"/>
      <c r="J118" s="68"/>
      <c r="K118" s="61"/>
      <c r="L118" s="31" t="s">
        <v>197</v>
      </c>
      <c r="M118" s="21">
        <v>100000</v>
      </c>
      <c r="N118" s="21">
        <v>400000</v>
      </c>
      <c r="O118" s="6">
        <f t="shared" si="19"/>
        <v>300000</v>
      </c>
      <c r="P118" s="8">
        <f t="shared" si="29"/>
        <v>75</v>
      </c>
    </row>
    <row r="119" spans="6:16" ht="30" customHeight="1">
      <c r="F119" s="23"/>
      <c r="G119" s="23"/>
      <c r="H119" s="23"/>
      <c r="I119" s="60"/>
      <c r="J119" s="68"/>
      <c r="K119" s="61"/>
      <c r="L119" s="31" t="s">
        <v>166</v>
      </c>
      <c r="M119" s="21">
        <v>48000000</v>
      </c>
      <c r="N119" s="21">
        <v>72000000</v>
      </c>
      <c r="O119" s="6">
        <f t="shared" si="19"/>
        <v>24000000</v>
      </c>
      <c r="P119" s="8">
        <f t="shared" si="29"/>
        <v>33.333333333333329</v>
      </c>
    </row>
    <row r="120" spans="6:16" ht="30" customHeight="1">
      <c r="F120" s="23"/>
      <c r="G120" s="23"/>
      <c r="H120" s="23"/>
      <c r="I120" s="58" t="s">
        <v>198</v>
      </c>
      <c r="J120" s="59"/>
      <c r="K120" s="59"/>
      <c r="L120" s="59"/>
      <c r="M120" s="48">
        <f>SUM(M121:M135)</f>
        <v>61250000</v>
      </c>
      <c r="N120" s="48">
        <f>SUM(N121:N135)</f>
        <v>51850000</v>
      </c>
      <c r="O120" s="47">
        <f t="shared" si="19"/>
        <v>-9400000</v>
      </c>
      <c r="P120" s="10">
        <f t="shared" si="29"/>
        <v>-18.129218900675024</v>
      </c>
    </row>
    <row r="121" spans="6:16" ht="30" customHeight="1">
      <c r="F121" s="23"/>
      <c r="G121" s="23"/>
      <c r="H121" s="23"/>
      <c r="I121" s="60" t="s">
        <v>10</v>
      </c>
      <c r="J121" s="61" t="s">
        <v>28</v>
      </c>
      <c r="K121" s="25" t="s">
        <v>199</v>
      </c>
      <c r="L121" s="25" t="s">
        <v>199</v>
      </c>
      <c r="M121" s="21">
        <v>1000000</v>
      </c>
      <c r="N121" s="21">
        <v>1200000</v>
      </c>
      <c r="O121" s="6">
        <f t="shared" ref="O121:O139" si="30">N121-M121</f>
        <v>200000</v>
      </c>
      <c r="P121" s="8">
        <f t="shared" si="29"/>
        <v>16.666666666666664</v>
      </c>
    </row>
    <row r="122" spans="6:16" ht="30" customHeight="1">
      <c r="F122" s="23"/>
      <c r="G122" s="23"/>
      <c r="H122" s="23"/>
      <c r="I122" s="60"/>
      <c r="J122" s="61"/>
      <c r="K122" s="25" t="s">
        <v>29</v>
      </c>
      <c r="L122" s="25" t="s">
        <v>29</v>
      </c>
      <c r="M122" s="21">
        <v>1500000</v>
      </c>
      <c r="N122" s="21">
        <v>1000000</v>
      </c>
      <c r="O122" s="6">
        <f t="shared" si="30"/>
        <v>-500000</v>
      </c>
      <c r="P122" s="8">
        <f t="shared" si="29"/>
        <v>-50</v>
      </c>
    </row>
    <row r="123" spans="6:16" ht="30" customHeight="1">
      <c r="F123" s="23"/>
      <c r="G123" s="23"/>
      <c r="H123" s="23"/>
      <c r="I123" s="60"/>
      <c r="J123" s="61"/>
      <c r="K123" s="27" t="s">
        <v>201</v>
      </c>
      <c r="L123" s="27" t="s">
        <v>200</v>
      </c>
      <c r="M123" s="21">
        <v>0</v>
      </c>
      <c r="N123" s="21">
        <v>700000</v>
      </c>
      <c r="O123" s="6">
        <f t="shared" si="30"/>
        <v>700000</v>
      </c>
      <c r="P123" s="8">
        <f t="shared" si="29"/>
        <v>100</v>
      </c>
    </row>
    <row r="124" spans="6:16" ht="30" customHeight="1">
      <c r="F124" s="23"/>
      <c r="G124" s="23"/>
      <c r="H124" s="23"/>
      <c r="I124" s="60"/>
      <c r="J124" s="61"/>
      <c r="K124" s="27" t="s">
        <v>202</v>
      </c>
      <c r="L124" s="27" t="s">
        <v>30</v>
      </c>
      <c r="M124" s="21">
        <v>3750000</v>
      </c>
      <c r="N124" s="21">
        <v>3750000</v>
      </c>
      <c r="O124" s="6">
        <f t="shared" si="30"/>
        <v>0</v>
      </c>
      <c r="P124" s="8">
        <f t="shared" si="29"/>
        <v>0</v>
      </c>
    </row>
    <row r="125" spans="6:16" ht="30" customHeight="1">
      <c r="F125" s="23"/>
      <c r="G125" s="23"/>
      <c r="H125" s="23"/>
      <c r="I125" s="60"/>
      <c r="J125" s="61" t="s">
        <v>31</v>
      </c>
      <c r="K125" s="27" t="s">
        <v>203</v>
      </c>
      <c r="L125" s="27" t="s">
        <v>203</v>
      </c>
      <c r="M125" s="21">
        <v>200000</v>
      </c>
      <c r="N125" s="21">
        <v>400000</v>
      </c>
      <c r="O125" s="6">
        <f t="shared" si="30"/>
        <v>200000</v>
      </c>
      <c r="P125" s="8">
        <f t="shared" si="29"/>
        <v>50</v>
      </c>
    </row>
    <row r="126" spans="6:16" ht="30" customHeight="1">
      <c r="F126" s="23"/>
      <c r="G126" s="23"/>
      <c r="H126" s="23"/>
      <c r="I126" s="60"/>
      <c r="J126" s="61"/>
      <c r="K126" s="27" t="s">
        <v>204</v>
      </c>
      <c r="L126" s="27" t="s">
        <v>205</v>
      </c>
      <c r="M126" s="21">
        <v>1000000</v>
      </c>
      <c r="N126" s="21">
        <v>1000000</v>
      </c>
      <c r="O126" s="6">
        <f t="shared" si="30"/>
        <v>0</v>
      </c>
      <c r="P126" s="8">
        <f t="shared" si="29"/>
        <v>0</v>
      </c>
    </row>
    <row r="127" spans="6:16" ht="30" customHeight="1">
      <c r="F127" s="23"/>
      <c r="G127" s="23"/>
      <c r="H127" s="23"/>
      <c r="I127" s="60"/>
      <c r="J127" s="61" t="s">
        <v>206</v>
      </c>
      <c r="K127" s="27" t="s">
        <v>207</v>
      </c>
      <c r="L127" s="27" t="s">
        <v>207</v>
      </c>
      <c r="M127" s="21">
        <v>3000000</v>
      </c>
      <c r="N127" s="21">
        <v>3000000</v>
      </c>
      <c r="O127" s="6">
        <f t="shared" si="30"/>
        <v>0</v>
      </c>
      <c r="P127" s="8">
        <f t="shared" si="29"/>
        <v>0</v>
      </c>
    </row>
    <row r="128" spans="6:16" ht="30" customHeight="1">
      <c r="F128" s="23"/>
      <c r="G128" s="23"/>
      <c r="H128" s="23"/>
      <c r="I128" s="60"/>
      <c r="J128" s="61"/>
      <c r="K128" s="27" t="s">
        <v>32</v>
      </c>
      <c r="L128" s="27" t="s">
        <v>208</v>
      </c>
      <c r="M128" s="21">
        <v>1000000</v>
      </c>
      <c r="N128" s="21">
        <v>1000000</v>
      </c>
      <c r="O128" s="6">
        <f t="shared" si="30"/>
        <v>0</v>
      </c>
      <c r="P128" s="8">
        <f t="shared" si="29"/>
        <v>0</v>
      </c>
    </row>
    <row r="129" spans="6:16" ht="30" customHeight="1">
      <c r="F129" s="23"/>
      <c r="G129" s="23"/>
      <c r="H129" s="23"/>
      <c r="I129" s="60"/>
      <c r="J129" s="61"/>
      <c r="K129" s="27" t="s">
        <v>33</v>
      </c>
      <c r="L129" s="27" t="s">
        <v>33</v>
      </c>
      <c r="M129" s="21">
        <v>3000000</v>
      </c>
      <c r="N129" s="21">
        <v>3000000</v>
      </c>
      <c r="O129" s="6">
        <f t="shared" si="30"/>
        <v>0</v>
      </c>
      <c r="P129" s="8">
        <f t="shared" si="29"/>
        <v>0</v>
      </c>
    </row>
    <row r="130" spans="6:16" ht="30" customHeight="1">
      <c r="F130" s="23"/>
      <c r="G130" s="23"/>
      <c r="H130" s="23"/>
      <c r="I130" s="60"/>
      <c r="J130" s="61"/>
      <c r="K130" s="27" t="s">
        <v>209</v>
      </c>
      <c r="L130" s="27" t="s">
        <v>210</v>
      </c>
      <c r="M130" s="21">
        <v>40000000</v>
      </c>
      <c r="N130" s="21">
        <v>20000000</v>
      </c>
      <c r="O130" s="6">
        <f t="shared" si="30"/>
        <v>-20000000</v>
      </c>
      <c r="P130" s="8">
        <f t="shared" si="29"/>
        <v>-100</v>
      </c>
    </row>
    <row r="131" spans="6:16" ht="30" customHeight="1">
      <c r="F131" s="23"/>
      <c r="G131" s="23"/>
      <c r="H131" s="23"/>
      <c r="I131" s="60"/>
      <c r="J131" s="61" t="s">
        <v>9</v>
      </c>
      <c r="K131" s="27" t="s">
        <v>211</v>
      </c>
      <c r="L131" s="27" t="s">
        <v>212</v>
      </c>
      <c r="M131" s="21">
        <v>800000</v>
      </c>
      <c r="N131" s="21">
        <v>800000</v>
      </c>
      <c r="O131" s="6">
        <f t="shared" si="30"/>
        <v>0</v>
      </c>
      <c r="P131" s="8">
        <f t="shared" si="29"/>
        <v>0</v>
      </c>
    </row>
    <row r="132" spans="6:16" ht="30" customHeight="1">
      <c r="F132" s="23"/>
      <c r="G132" s="23"/>
      <c r="H132" s="23"/>
      <c r="I132" s="60"/>
      <c r="J132" s="61"/>
      <c r="K132" s="27" t="s">
        <v>213</v>
      </c>
      <c r="L132" s="27" t="s">
        <v>34</v>
      </c>
      <c r="M132" s="21">
        <v>1000000</v>
      </c>
      <c r="N132" s="21">
        <v>1000000</v>
      </c>
      <c r="O132" s="6">
        <f t="shared" si="30"/>
        <v>0</v>
      </c>
      <c r="P132" s="8">
        <f t="shared" si="29"/>
        <v>0</v>
      </c>
    </row>
    <row r="133" spans="6:16" ht="30" customHeight="1">
      <c r="F133" s="23"/>
      <c r="G133" s="23"/>
      <c r="H133" s="23"/>
      <c r="I133" s="60"/>
      <c r="J133" s="61"/>
      <c r="K133" s="27" t="s">
        <v>214</v>
      </c>
      <c r="L133" s="27" t="s">
        <v>214</v>
      </c>
      <c r="M133" s="21">
        <v>5000000</v>
      </c>
      <c r="N133" s="21">
        <v>7000000</v>
      </c>
      <c r="O133" s="6">
        <f t="shared" si="30"/>
        <v>2000000</v>
      </c>
      <c r="P133" s="8">
        <f t="shared" si="29"/>
        <v>28.571428571428569</v>
      </c>
    </row>
    <row r="134" spans="6:16" ht="30" customHeight="1">
      <c r="F134" s="23"/>
      <c r="G134" s="23"/>
      <c r="H134" s="23"/>
      <c r="I134" s="60"/>
      <c r="J134" s="61"/>
      <c r="K134" s="33" t="s">
        <v>215</v>
      </c>
      <c r="L134" s="33" t="s">
        <v>216</v>
      </c>
      <c r="M134" s="21">
        <v>0</v>
      </c>
      <c r="N134" s="21">
        <v>3000000</v>
      </c>
      <c r="O134" s="6">
        <f t="shared" si="30"/>
        <v>3000000</v>
      </c>
      <c r="P134" s="8">
        <f t="shared" si="29"/>
        <v>100</v>
      </c>
    </row>
    <row r="135" spans="6:16" ht="30" customHeight="1">
      <c r="F135" s="23"/>
      <c r="G135" s="23"/>
      <c r="H135" s="23"/>
      <c r="I135" s="60"/>
      <c r="J135" s="61"/>
      <c r="K135" s="27" t="s">
        <v>218</v>
      </c>
      <c r="L135" s="27" t="s">
        <v>217</v>
      </c>
      <c r="M135" s="21">
        <v>0</v>
      </c>
      <c r="N135" s="21">
        <v>5000000</v>
      </c>
      <c r="O135" s="6">
        <f t="shared" si="30"/>
        <v>5000000</v>
      </c>
      <c r="P135" s="8">
        <f t="shared" si="29"/>
        <v>100</v>
      </c>
    </row>
    <row r="136" spans="6:16" ht="30" customHeight="1">
      <c r="F136" s="23"/>
      <c r="G136" s="23"/>
      <c r="H136" s="23"/>
      <c r="I136" s="58" t="s">
        <v>219</v>
      </c>
      <c r="J136" s="59"/>
      <c r="K136" s="59"/>
      <c r="L136" s="59"/>
      <c r="M136" s="48">
        <f>M137</f>
        <v>2000000</v>
      </c>
      <c r="N136" s="48">
        <f>N137</f>
        <v>30000000</v>
      </c>
      <c r="O136" s="47">
        <f t="shared" si="30"/>
        <v>28000000</v>
      </c>
      <c r="P136" s="10">
        <f t="shared" si="29"/>
        <v>93.333333333333329</v>
      </c>
    </row>
    <row r="137" spans="6:16" ht="30" customHeight="1">
      <c r="F137" s="23"/>
      <c r="G137" s="23"/>
      <c r="H137" s="23"/>
      <c r="I137" s="34" t="s">
        <v>220</v>
      </c>
      <c r="J137" s="31" t="s">
        <v>221</v>
      </c>
      <c r="K137" s="31" t="s">
        <v>221</v>
      </c>
      <c r="L137" s="31" t="s">
        <v>222</v>
      </c>
      <c r="M137" s="21">
        <v>2000000</v>
      </c>
      <c r="N137" s="21">
        <v>30000000</v>
      </c>
      <c r="O137" s="6">
        <f t="shared" si="30"/>
        <v>28000000</v>
      </c>
      <c r="P137" s="8">
        <f t="shared" si="29"/>
        <v>93.333333333333329</v>
      </c>
    </row>
    <row r="138" spans="6:16" ht="30" customHeight="1">
      <c r="F138" s="23"/>
      <c r="G138" s="23"/>
      <c r="H138" s="23"/>
      <c r="I138" s="58" t="s">
        <v>223</v>
      </c>
      <c r="J138" s="59"/>
      <c r="K138" s="59"/>
      <c r="L138" s="59"/>
      <c r="M138" s="48">
        <f>M139</f>
        <v>681328843</v>
      </c>
      <c r="N138" s="48">
        <f>N139</f>
        <v>475173195</v>
      </c>
      <c r="O138" s="47">
        <f t="shared" si="30"/>
        <v>-206155648</v>
      </c>
      <c r="P138" s="10">
        <f t="shared" si="29"/>
        <v>-43.38536983341411</v>
      </c>
    </row>
    <row r="139" spans="6:16" ht="30" customHeight="1" thickBot="1">
      <c r="F139" s="23"/>
      <c r="G139" s="23"/>
      <c r="H139" s="23"/>
      <c r="I139" s="28" t="s">
        <v>224</v>
      </c>
      <c r="J139" s="29" t="s">
        <v>224</v>
      </c>
      <c r="K139" s="30" t="s">
        <v>225</v>
      </c>
      <c r="L139" s="30" t="s">
        <v>225</v>
      </c>
      <c r="M139" s="39">
        <f>686328843-5000000</f>
        <v>681328843</v>
      </c>
      <c r="N139" s="39">
        <v>475173195</v>
      </c>
      <c r="O139" s="38">
        <f t="shared" si="30"/>
        <v>-206155648</v>
      </c>
      <c r="P139" s="52">
        <f t="shared" si="29"/>
        <v>-43.38536983341411</v>
      </c>
    </row>
    <row r="140" spans="6:16" ht="30" customHeight="1"/>
  </sheetData>
  <mergeCells count="80">
    <mergeCell ref="M60:M61"/>
    <mergeCell ref="I74:L74"/>
    <mergeCell ref="I75:I84"/>
    <mergeCell ref="J75:J79"/>
    <mergeCell ref="K75:K77"/>
    <mergeCell ref="J80:J84"/>
    <mergeCell ref="K80:K84"/>
    <mergeCell ref="I55:L55"/>
    <mergeCell ref="I18:I36"/>
    <mergeCell ref="J18:J20"/>
    <mergeCell ref="A13:D13"/>
    <mergeCell ref="A1:P2"/>
    <mergeCell ref="A5:H6"/>
    <mergeCell ref="I5:P6"/>
    <mergeCell ref="A8:D8"/>
    <mergeCell ref="I8:L8"/>
    <mergeCell ref="I9:L9"/>
    <mergeCell ref="A9:D9"/>
    <mergeCell ref="A11:D11"/>
    <mergeCell ref="I10:L10"/>
    <mergeCell ref="I11:I16"/>
    <mergeCell ref="J11:J15"/>
    <mergeCell ref="A15:D15"/>
    <mergeCell ref="A17:D17"/>
    <mergeCell ref="A18:A20"/>
    <mergeCell ref="B18:B20"/>
    <mergeCell ref="I17:L17"/>
    <mergeCell ref="I38:L38"/>
    <mergeCell ref="I37:L37"/>
    <mergeCell ref="A25:D25"/>
    <mergeCell ref="I73:L73"/>
    <mergeCell ref="A27:D27"/>
    <mergeCell ref="A22:D22"/>
    <mergeCell ref="I86:L86"/>
    <mergeCell ref="I85:L85"/>
    <mergeCell ref="J21:J22"/>
    <mergeCell ref="J23:J24"/>
    <mergeCell ref="J26:J36"/>
    <mergeCell ref="A21:D21"/>
    <mergeCell ref="A23:A24"/>
    <mergeCell ref="B23:B24"/>
    <mergeCell ref="I58:L58"/>
    <mergeCell ref="I39:I41"/>
    <mergeCell ref="I43:L43"/>
    <mergeCell ref="I42:L42"/>
    <mergeCell ref="K112:K113"/>
    <mergeCell ref="I88:L88"/>
    <mergeCell ref="J95:J102"/>
    <mergeCell ref="K95:K98"/>
    <mergeCell ref="K101:K102"/>
    <mergeCell ref="J103:J119"/>
    <mergeCell ref="K106:K108"/>
    <mergeCell ref="K109:K111"/>
    <mergeCell ref="K114:K115"/>
    <mergeCell ref="K116:K119"/>
    <mergeCell ref="I89:L89"/>
    <mergeCell ref="I90:I119"/>
    <mergeCell ref="J90:J94"/>
    <mergeCell ref="K93:K94"/>
    <mergeCell ref="I56:L56"/>
    <mergeCell ref="I59:L59"/>
    <mergeCell ref="I60:I72"/>
    <mergeCell ref="J60:J64"/>
    <mergeCell ref="K60:K61"/>
    <mergeCell ref="J65:J72"/>
    <mergeCell ref="K65:K67"/>
    <mergeCell ref="K68:K71"/>
    <mergeCell ref="I44:I48"/>
    <mergeCell ref="J44:J48"/>
    <mergeCell ref="I49:L49"/>
    <mergeCell ref="I50:I54"/>
    <mergeCell ref="J52:J53"/>
    <mergeCell ref="I120:L120"/>
    <mergeCell ref="I121:I135"/>
    <mergeCell ref="J121:J124"/>
    <mergeCell ref="J131:J135"/>
    <mergeCell ref="I138:L138"/>
    <mergeCell ref="I136:L136"/>
    <mergeCell ref="J125:J126"/>
    <mergeCell ref="J127:J130"/>
  </mergeCells>
  <phoneticPr fontId="2" type="noConversion"/>
  <printOptions horizontalCentered="1" verticalCentered="1"/>
  <pageMargins left="0" right="0" top="0" bottom="0" header="0" footer="0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 총예산서</vt:lpstr>
      <vt:lpstr>'2022년 총예산서'!Print_Area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IMCIL1</dc:creator>
  <cp:lastModifiedBy>PC</cp:lastModifiedBy>
  <cp:lastPrinted>2022-01-24T07:28:01Z</cp:lastPrinted>
  <dcterms:created xsi:type="dcterms:W3CDTF">2021-08-02T06:20:04Z</dcterms:created>
  <dcterms:modified xsi:type="dcterms:W3CDTF">2023-08-15T23:16:45Z</dcterms:modified>
</cp:coreProperties>
</file>