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3250" windowHeight="12285"/>
  </bookViews>
  <sheets>
    <sheet name="2021년 결산서" sheetId="4" r:id="rId1"/>
  </sheets>
  <definedNames>
    <definedName name="_xlnm.Print_Area" localSheetId="0">'2021년 결산서'!$A$1:$P$96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4" l="1"/>
  <c r="E8" i="4" l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M8" i="4"/>
  <c r="G13" i="4" l="1"/>
  <c r="H13" i="4" s="1"/>
  <c r="N93" i="4"/>
  <c r="N94" i="4"/>
  <c r="O94" i="4" s="1"/>
  <c r="P94" i="4" s="1"/>
  <c r="O93" i="4" l="1"/>
  <c r="P93" i="4" s="1"/>
  <c r="O52" i="4"/>
  <c r="P52" i="4" s="1"/>
  <c r="O92" i="4"/>
  <c r="P92" i="4" s="1"/>
  <c r="O91" i="4"/>
  <c r="P91" i="4" s="1"/>
  <c r="O90" i="4"/>
  <c r="P90" i="4" s="1"/>
  <c r="O89" i="4"/>
  <c r="P89" i="4" s="1"/>
  <c r="O88" i="4"/>
  <c r="P88" i="4" s="1"/>
  <c r="O87" i="4"/>
  <c r="P87" i="4" s="1"/>
  <c r="O86" i="4"/>
  <c r="P86" i="4" s="1"/>
  <c r="O85" i="4"/>
  <c r="P85" i="4" s="1"/>
  <c r="O84" i="4"/>
  <c r="P84" i="4" s="1"/>
  <c r="O83" i="4"/>
  <c r="P83" i="4" s="1"/>
  <c r="N82" i="4"/>
  <c r="O82" i="4" s="1"/>
  <c r="P82" i="4" s="1"/>
  <c r="O81" i="4"/>
  <c r="P81" i="4" s="1"/>
  <c r="P80" i="4"/>
  <c r="O80" i="4"/>
  <c r="O79" i="4"/>
  <c r="P79" i="4" s="1"/>
  <c r="O78" i="4"/>
  <c r="P78" i="4" s="1"/>
  <c r="O77" i="4"/>
  <c r="P77" i="4" s="1"/>
  <c r="O76" i="4"/>
  <c r="P76" i="4" s="1"/>
  <c r="O75" i="4"/>
  <c r="P75" i="4" s="1"/>
  <c r="N74" i="4"/>
  <c r="O74" i="4" s="1"/>
  <c r="P74" i="4" s="1"/>
  <c r="O73" i="4"/>
  <c r="P73" i="4" s="1"/>
  <c r="P72" i="4"/>
  <c r="O72" i="4"/>
  <c r="O71" i="4"/>
  <c r="P71" i="4" s="1"/>
  <c r="O70" i="4"/>
  <c r="P70" i="4" s="1"/>
  <c r="O69" i="4"/>
  <c r="P69" i="4" s="1"/>
  <c r="O68" i="4"/>
  <c r="P68" i="4" s="1"/>
  <c r="O67" i="4"/>
  <c r="P67" i="4" s="1"/>
  <c r="O66" i="4"/>
  <c r="P66" i="4" s="1"/>
  <c r="O65" i="4"/>
  <c r="P65" i="4" s="1"/>
  <c r="O64" i="4"/>
  <c r="P64" i="4" s="1"/>
  <c r="O63" i="4"/>
  <c r="P63" i="4" s="1"/>
  <c r="O62" i="4"/>
  <c r="P62" i="4" s="1"/>
  <c r="O61" i="4"/>
  <c r="P61" i="4" s="1"/>
  <c r="O60" i="4"/>
  <c r="P60" i="4" s="1"/>
  <c r="O59" i="4"/>
  <c r="P59" i="4" s="1"/>
  <c r="O58" i="4"/>
  <c r="P58" i="4" s="1"/>
  <c r="N57" i="4"/>
  <c r="O57" i="4" s="1"/>
  <c r="P57" i="4" s="1"/>
  <c r="O56" i="4"/>
  <c r="P56" i="4" s="1"/>
  <c r="O55" i="4"/>
  <c r="P55" i="4" s="1"/>
  <c r="O54" i="4"/>
  <c r="P54" i="4" s="1"/>
  <c r="O53" i="4"/>
  <c r="P53" i="4" s="1"/>
  <c r="O51" i="4" l="1"/>
  <c r="P51" i="4" s="1"/>
  <c r="O50" i="4"/>
  <c r="P50" i="4" s="1"/>
  <c r="N49" i="4"/>
  <c r="O48" i="4"/>
  <c r="P48" i="4" s="1"/>
  <c r="O47" i="4"/>
  <c r="P47" i="4" s="1"/>
  <c r="O46" i="4"/>
  <c r="P46" i="4" s="1"/>
  <c r="O49" i="4" l="1"/>
  <c r="P49" i="4" s="1"/>
  <c r="N8" i="4"/>
  <c r="F14" i="4"/>
  <c r="F8" i="4" s="1"/>
  <c r="G9" i="4" l="1"/>
  <c r="H9" i="4" s="1"/>
  <c r="G12" i="4"/>
  <c r="H12" i="4" s="1"/>
  <c r="O45" i="4" l="1"/>
  <c r="P45" i="4" s="1"/>
  <c r="O44" i="4"/>
  <c r="P44" i="4" s="1"/>
  <c r="O43" i="4"/>
  <c r="P43" i="4" s="1"/>
  <c r="O42" i="4"/>
  <c r="P42" i="4" s="1"/>
  <c r="O41" i="4"/>
  <c r="P41" i="4" s="1"/>
  <c r="O40" i="4"/>
  <c r="P40" i="4" s="1"/>
  <c r="O39" i="4"/>
  <c r="P39" i="4" s="1"/>
  <c r="O38" i="4"/>
  <c r="P38" i="4" s="1"/>
  <c r="O37" i="4"/>
  <c r="P37" i="4" s="1"/>
  <c r="O36" i="4"/>
  <c r="P36" i="4" s="1"/>
  <c r="O35" i="4"/>
  <c r="P35" i="4" s="1"/>
  <c r="O34" i="4"/>
  <c r="P34" i="4" s="1"/>
  <c r="O33" i="4"/>
  <c r="P33" i="4" s="1"/>
  <c r="O32" i="4"/>
  <c r="P32" i="4" s="1"/>
  <c r="O31" i="4"/>
  <c r="P31" i="4" s="1"/>
  <c r="O30" i="4"/>
  <c r="P30" i="4" s="1"/>
  <c r="O29" i="4"/>
  <c r="P29" i="4" s="1"/>
  <c r="O28" i="4"/>
  <c r="P28" i="4" s="1"/>
  <c r="O27" i="4"/>
  <c r="P27" i="4" s="1"/>
  <c r="O26" i="4"/>
  <c r="P26" i="4" s="1"/>
  <c r="O25" i="4"/>
  <c r="P25" i="4" s="1"/>
  <c r="O24" i="4"/>
  <c r="P24" i="4" s="1"/>
  <c r="O23" i="4"/>
  <c r="P23" i="4" s="1"/>
  <c r="O22" i="4"/>
  <c r="P22" i="4" s="1"/>
  <c r="O21" i="4"/>
  <c r="P21" i="4" s="1"/>
  <c r="O20" i="4"/>
  <c r="P20" i="4" s="1"/>
  <c r="O19" i="4"/>
  <c r="P19" i="4" s="1"/>
  <c r="O18" i="4"/>
  <c r="P18" i="4" s="1"/>
  <c r="O17" i="4"/>
  <c r="P17" i="4" s="1"/>
  <c r="O16" i="4"/>
  <c r="P16" i="4" s="1"/>
  <c r="O15" i="4"/>
  <c r="P15" i="4" s="1"/>
  <c r="O14" i="4"/>
  <c r="P14" i="4" s="1"/>
  <c r="O13" i="4"/>
  <c r="P13" i="4" s="1"/>
  <c r="O12" i="4"/>
  <c r="P12" i="4" s="1"/>
  <c r="O11" i="4"/>
  <c r="P11" i="4" s="1"/>
  <c r="O10" i="4"/>
  <c r="P10" i="4" s="1"/>
  <c r="O9" i="4"/>
  <c r="P9" i="4" s="1"/>
  <c r="G11" i="4"/>
  <c r="H11" i="4" s="1"/>
  <c r="G10" i="4"/>
  <c r="H10" i="4" s="1"/>
  <c r="G15" i="4"/>
  <c r="H15" i="4" s="1"/>
  <c r="G14" i="4"/>
  <c r="H14" i="4" s="1"/>
  <c r="O8" i="4" l="1"/>
  <c r="P8" i="4" s="1"/>
  <c r="G8" i="4"/>
  <c r="H8" i="4" s="1"/>
</calcChain>
</file>

<file path=xl/sharedStrings.xml><?xml version="1.0" encoding="utf-8"?>
<sst xmlns="http://schemas.openxmlformats.org/spreadsheetml/2006/main" count="208" uniqueCount="147">
  <si>
    <t>차량유지비</t>
    <phoneticPr fontId="2" type="noConversion"/>
  </si>
  <si>
    <t>사무용품비</t>
    <phoneticPr fontId="2" type="noConversion"/>
  </si>
  <si>
    <t>기관운영비</t>
    <phoneticPr fontId="2" type="noConversion"/>
  </si>
  <si>
    <t>이용자, 활동지원사 간담회</t>
    <phoneticPr fontId="2" type="noConversion"/>
  </si>
  <si>
    <t>홍보비</t>
    <phoneticPr fontId="2" type="noConversion"/>
  </si>
  <si>
    <t>예비비</t>
    <phoneticPr fontId="2" type="noConversion"/>
  </si>
  <si>
    <t>직원 급여</t>
    <phoneticPr fontId="2" type="noConversion"/>
  </si>
  <si>
    <t>기타후생경비</t>
    <phoneticPr fontId="2" type="noConversion"/>
  </si>
  <si>
    <t>시설비</t>
    <phoneticPr fontId="2" type="noConversion"/>
  </si>
  <si>
    <t>강사비</t>
    <phoneticPr fontId="2" type="noConversion"/>
  </si>
  <si>
    <t>기타운영비</t>
    <phoneticPr fontId="2" type="noConversion"/>
  </si>
  <si>
    <t>기관운영비(회비,교류활동비,경조사비)</t>
    <phoneticPr fontId="2" type="noConversion"/>
  </si>
  <si>
    <t>관리비, 임대료</t>
    <phoneticPr fontId="2" type="noConversion"/>
  </si>
  <si>
    <t>제세공과금</t>
    <phoneticPr fontId="2" type="noConversion"/>
  </si>
  <si>
    <t>활동지원사 급여</t>
    <phoneticPr fontId="2" type="noConversion"/>
  </si>
  <si>
    <t>송년회</t>
    <phoneticPr fontId="2" type="noConversion"/>
  </si>
  <si>
    <t>활동지원사 간담회</t>
    <phoneticPr fontId="2" type="noConversion"/>
  </si>
  <si>
    <t>단말기</t>
    <phoneticPr fontId="2" type="noConversion"/>
  </si>
  <si>
    <t>공공요금</t>
    <phoneticPr fontId="2" type="noConversion"/>
  </si>
  <si>
    <t>주유비</t>
    <phoneticPr fontId="2" type="noConversion"/>
  </si>
  <si>
    <t>교육비(직원워크샵,직원교육비)</t>
    <phoneticPr fontId="2" type="noConversion"/>
  </si>
  <si>
    <t>사업비</t>
    <phoneticPr fontId="2" type="noConversion"/>
  </si>
  <si>
    <t>수용비 및 수수료</t>
    <phoneticPr fontId="2" type="noConversion"/>
  </si>
  <si>
    <t>시설장비유지비</t>
    <phoneticPr fontId="2" type="noConversion"/>
  </si>
  <si>
    <t>예비비</t>
    <phoneticPr fontId="2" type="noConversion"/>
  </si>
  <si>
    <t>제수당</t>
    <phoneticPr fontId="2" type="noConversion"/>
  </si>
  <si>
    <t>홍보물품제작비</t>
    <phoneticPr fontId="2" type="noConversion"/>
  </si>
  <si>
    <t>증감(B-A)</t>
    <phoneticPr fontId="2" type="noConversion"/>
  </si>
  <si>
    <t>잡수입</t>
    <phoneticPr fontId="2" type="noConversion"/>
  </si>
  <si>
    <t>이월금</t>
    <phoneticPr fontId="2" type="noConversion"/>
  </si>
  <si>
    <t xml:space="preserve"> * 2021년도 결산 총괄표</t>
    <phoneticPr fontId="2" type="noConversion"/>
  </si>
  <si>
    <t>항</t>
    <phoneticPr fontId="2" type="noConversion"/>
  </si>
  <si>
    <t>운영비</t>
    <phoneticPr fontId="2" type="noConversion"/>
  </si>
  <si>
    <t>인건비</t>
    <phoneticPr fontId="2" type="noConversion"/>
  </si>
  <si>
    <t>관</t>
    <phoneticPr fontId="2" type="noConversion"/>
  </si>
  <si>
    <t>목</t>
    <phoneticPr fontId="2" type="noConversion"/>
  </si>
  <si>
    <t>세목</t>
    <phoneticPr fontId="2" type="noConversion"/>
  </si>
  <si>
    <t>장애인
활동지원사업</t>
    <phoneticPr fontId="2" type="noConversion"/>
  </si>
  <si>
    <t>국비, 시비, 구비 수입</t>
    <phoneticPr fontId="2" type="noConversion"/>
  </si>
  <si>
    <t>예금이자수입</t>
    <phoneticPr fontId="2" type="noConversion"/>
  </si>
  <si>
    <t>PAS 사업비 이월금</t>
    <phoneticPr fontId="2" type="noConversion"/>
  </si>
  <si>
    <t>세    입</t>
    <phoneticPr fontId="2" type="noConversion"/>
  </si>
  <si>
    <t>세    출</t>
    <phoneticPr fontId="2" type="noConversion"/>
  </si>
  <si>
    <t>계</t>
    <phoneticPr fontId="2" type="noConversion"/>
  </si>
  <si>
    <t>2021년도 예산(A)</t>
    <phoneticPr fontId="2" type="noConversion"/>
  </si>
  <si>
    <t>2021년도 결산(B)</t>
    <phoneticPr fontId="2" type="noConversion"/>
  </si>
  <si>
    <t>이용자, 활동지원사 보수교육</t>
    <phoneticPr fontId="2" type="noConversion"/>
  </si>
  <si>
    <t>교육개발비</t>
    <phoneticPr fontId="2" type="noConversion"/>
  </si>
  <si>
    <t>재산조성비</t>
    <phoneticPr fontId="2" type="noConversion"/>
  </si>
  <si>
    <t>직원사회보험금</t>
    <phoneticPr fontId="2" type="noConversion"/>
  </si>
  <si>
    <t>직원퇴직적립금</t>
    <phoneticPr fontId="2" type="noConversion"/>
  </si>
  <si>
    <t>활동지원사 사회보험금</t>
    <phoneticPr fontId="2" type="noConversion"/>
  </si>
  <si>
    <t>활동지원사 퇴직적립금</t>
    <phoneticPr fontId="2" type="noConversion"/>
  </si>
  <si>
    <t>활동지원 복리후생비</t>
    <phoneticPr fontId="2" type="noConversion"/>
  </si>
  <si>
    <t xml:space="preserve">이용자, 활동지원사 모니터링 </t>
    <phoneticPr fontId="2" type="noConversion"/>
  </si>
  <si>
    <t>활동지원사 배상책임보험</t>
    <phoneticPr fontId="2" type="noConversion"/>
  </si>
  <si>
    <t>활동지원사 상해보험</t>
    <phoneticPr fontId="2" type="noConversion"/>
  </si>
  <si>
    <t>증감율</t>
    <phoneticPr fontId="2" type="noConversion"/>
  </si>
  <si>
    <t>서울시 센터지원 사업 보조금</t>
    <phoneticPr fontId="2" type="noConversion"/>
  </si>
  <si>
    <t>서울시 센터 지원사업</t>
    <phoneticPr fontId="2" type="noConversion"/>
  </si>
  <si>
    <t>사무비</t>
    <phoneticPr fontId="2" type="noConversion"/>
  </si>
  <si>
    <t>인건비</t>
    <phoneticPr fontId="2" type="noConversion"/>
  </si>
  <si>
    <t>기본급</t>
    <phoneticPr fontId="2" type="noConversion"/>
  </si>
  <si>
    <t>사회보험부담금</t>
    <phoneticPr fontId="2" type="noConversion"/>
  </si>
  <si>
    <t>퇴직적립금</t>
    <phoneticPr fontId="2" type="noConversion"/>
  </si>
  <si>
    <t>기타후생경비</t>
    <phoneticPr fontId="2" type="noConversion"/>
  </si>
  <si>
    <t>권익옹호</t>
    <phoneticPr fontId="2" type="noConversion"/>
  </si>
  <si>
    <t>iMind-인권교육</t>
    <phoneticPr fontId="2" type="noConversion"/>
  </si>
  <si>
    <t>숨이 턱턱, 턱이 턱턱</t>
    <phoneticPr fontId="2" type="noConversion"/>
  </si>
  <si>
    <t>IL정보연대활동</t>
    <phoneticPr fontId="2" type="noConversion"/>
  </si>
  <si>
    <t>연대회의 및 자립생활 네트워크</t>
    <phoneticPr fontId="2" type="noConversion"/>
  </si>
  <si>
    <t>동료상담</t>
    <phoneticPr fontId="2" type="noConversion"/>
  </si>
  <si>
    <t>동료상담</t>
    <phoneticPr fontId="2" type="noConversion"/>
  </si>
  <si>
    <t>개별동료상담</t>
    <phoneticPr fontId="2" type="noConversion"/>
  </si>
  <si>
    <t>자립생활기술훈련</t>
    <phoneticPr fontId="2" type="noConversion"/>
  </si>
  <si>
    <t>탈시설 자립지원</t>
    <phoneticPr fontId="2" type="noConversion"/>
  </si>
  <si>
    <t>탈시설 네트워크</t>
    <phoneticPr fontId="2" type="noConversion"/>
  </si>
  <si>
    <t>기타사업</t>
    <phoneticPr fontId="2" type="noConversion"/>
  </si>
  <si>
    <t>활동가 임파워먼트</t>
    <phoneticPr fontId="2" type="noConversion"/>
  </si>
  <si>
    <t>방청객</t>
    <phoneticPr fontId="2" type="noConversion"/>
  </si>
  <si>
    <t>스마트폰 활용 교육</t>
    <phoneticPr fontId="2" type="noConversion"/>
  </si>
  <si>
    <t>홍보사업</t>
    <phoneticPr fontId="2" type="noConversion"/>
  </si>
  <si>
    <t>자조모임 숨통</t>
    <phoneticPr fontId="2" type="noConversion"/>
  </si>
  <si>
    <t>코로나19 물품 지원사업</t>
    <phoneticPr fontId="2" type="noConversion"/>
  </si>
  <si>
    <t>지역사회 개발사업</t>
    <phoneticPr fontId="2" type="noConversion"/>
  </si>
  <si>
    <t>지역사회 개발사업</t>
    <phoneticPr fontId="2" type="noConversion"/>
  </si>
  <si>
    <t>사업평가보고회</t>
    <phoneticPr fontId="2" type="noConversion"/>
  </si>
  <si>
    <t>코로나방역기자재구입</t>
    <phoneticPr fontId="2" type="noConversion"/>
  </si>
  <si>
    <t>반납금</t>
  </si>
  <si>
    <t>서울시 센터사업 자부담</t>
    <phoneticPr fontId="2" type="noConversion"/>
  </si>
  <si>
    <t>서울시 센터사업 자부담</t>
    <phoneticPr fontId="2" type="noConversion"/>
  </si>
  <si>
    <t>서울시
 센터사업 
자부담</t>
    <phoneticPr fontId="2" type="noConversion"/>
  </si>
  <si>
    <t>사무비</t>
    <phoneticPr fontId="2" type="noConversion"/>
  </si>
  <si>
    <t>퇴직적립금</t>
    <phoneticPr fontId="2" type="noConversion"/>
  </si>
  <si>
    <t>보조금 사업수입</t>
    <phoneticPr fontId="2" type="noConversion"/>
  </si>
  <si>
    <t>국고, 시, 도, 보조금 사업수입</t>
    <phoneticPr fontId="2" type="noConversion"/>
  </si>
  <si>
    <t>야간순회 방문서비스</t>
    <phoneticPr fontId="2" type="noConversion"/>
  </si>
  <si>
    <t>야간순회방문서비스</t>
    <phoneticPr fontId="2" type="noConversion"/>
  </si>
  <si>
    <t>응급안전알림서비스</t>
    <phoneticPr fontId="2" type="noConversion"/>
  </si>
  <si>
    <t>지자체보조금</t>
    <phoneticPr fontId="2" type="noConversion"/>
  </si>
  <si>
    <t>급여</t>
    <phoneticPr fontId="2" type="noConversion"/>
  </si>
  <si>
    <t>사회보험료</t>
    <phoneticPr fontId="2" type="noConversion"/>
  </si>
  <si>
    <t>퇴직적립금</t>
    <phoneticPr fontId="2" type="noConversion"/>
  </si>
  <si>
    <t>기타후생경비</t>
    <phoneticPr fontId="2" type="noConversion"/>
  </si>
  <si>
    <t>운영비</t>
    <phoneticPr fontId="2" type="noConversion"/>
  </si>
  <si>
    <t>여비</t>
    <phoneticPr fontId="2" type="noConversion"/>
  </si>
  <si>
    <t>공공요금</t>
    <phoneticPr fontId="2" type="noConversion"/>
  </si>
  <si>
    <t>배상보험</t>
    <phoneticPr fontId="2" type="noConversion"/>
  </si>
  <si>
    <t>장비통신비</t>
    <phoneticPr fontId="2" type="noConversion"/>
  </si>
  <si>
    <t>장비유지보수비</t>
    <phoneticPr fontId="2" type="noConversion"/>
  </si>
  <si>
    <t>기타운영비</t>
    <phoneticPr fontId="2" type="noConversion"/>
  </si>
  <si>
    <t>신규장비임대료</t>
    <phoneticPr fontId="2" type="noConversion"/>
  </si>
  <si>
    <t>반납금</t>
    <phoneticPr fontId="2" type="noConversion"/>
  </si>
  <si>
    <t>국비, 시비, 구비 수입</t>
    <phoneticPr fontId="2" type="noConversion"/>
  </si>
  <si>
    <t>장애인
활동지원사업수입</t>
    <phoneticPr fontId="2" type="noConversion"/>
  </si>
  <si>
    <t>장애인
활동지원사업</t>
    <phoneticPr fontId="2" type="noConversion"/>
  </si>
  <si>
    <t>구비, 시비 수입</t>
    <phoneticPr fontId="2" type="noConversion"/>
  </si>
  <si>
    <t>장애인복지사업비</t>
    <phoneticPr fontId="2" type="noConversion"/>
  </si>
  <si>
    <t>직원식대</t>
    <phoneticPr fontId="2" type="noConversion"/>
  </si>
  <si>
    <t>나혼잘-개별ILS</t>
    <phoneticPr fontId="2" type="noConversion"/>
  </si>
  <si>
    <t>인건비(급여)</t>
    <phoneticPr fontId="2" type="noConversion"/>
  </si>
  <si>
    <t>인건비성 경비(사회보험금)</t>
    <phoneticPr fontId="2" type="noConversion"/>
  </si>
  <si>
    <t>인건비</t>
    <phoneticPr fontId="2" type="noConversion"/>
  </si>
  <si>
    <t>인건비성 경비(퇴직적립금)</t>
    <phoneticPr fontId="2" type="noConversion"/>
  </si>
  <si>
    <t>운영비</t>
    <phoneticPr fontId="2" type="noConversion"/>
  </si>
  <si>
    <t>운영비(차량비)</t>
    <phoneticPr fontId="2" type="noConversion"/>
  </si>
  <si>
    <t>운영비(공공요금)</t>
    <phoneticPr fontId="2" type="noConversion"/>
  </si>
  <si>
    <t>운영비(사무용품)</t>
    <phoneticPr fontId="2" type="noConversion"/>
  </si>
  <si>
    <t>예금이자수입(서울시)</t>
    <phoneticPr fontId="2" type="noConversion"/>
  </si>
  <si>
    <t>예금이자수입(서울시 자부담)</t>
    <phoneticPr fontId="2" type="noConversion"/>
  </si>
  <si>
    <t>예금이자수입(응급)</t>
    <phoneticPr fontId="2" type="noConversion"/>
  </si>
  <si>
    <t>반납금(서울시)</t>
    <phoneticPr fontId="2" type="noConversion"/>
  </si>
  <si>
    <t>반납금(서울시 자부담)</t>
    <phoneticPr fontId="2" type="noConversion"/>
  </si>
  <si>
    <t>반납금(야간)</t>
    <phoneticPr fontId="2" type="noConversion"/>
  </si>
  <si>
    <t>반납금(응급)</t>
    <phoneticPr fontId="2" type="noConversion"/>
  </si>
  <si>
    <t>서초구운영지원금</t>
    <phoneticPr fontId="2" type="noConversion"/>
  </si>
  <si>
    <t>기관운영비</t>
    <phoneticPr fontId="2" type="noConversion"/>
  </si>
  <si>
    <t>임대료</t>
    <phoneticPr fontId="2" type="noConversion"/>
  </si>
  <si>
    <t>서초구
운영지원금</t>
    <phoneticPr fontId="2" type="noConversion"/>
  </si>
  <si>
    <t>야간순회
방문서비스</t>
    <phoneticPr fontId="2" type="noConversion"/>
  </si>
  <si>
    <t>응급안전
알림서비스</t>
    <phoneticPr fontId="2" type="noConversion"/>
  </si>
  <si>
    <t>예금이자수입(야간)</t>
    <phoneticPr fontId="2" type="noConversion"/>
  </si>
  <si>
    <t>예금이자수입(서초구)</t>
    <phoneticPr fontId="2" type="noConversion"/>
  </si>
  <si>
    <t>pas이월금(21년도 12월 급여 포함)</t>
    <phoneticPr fontId="2" type="noConversion"/>
  </si>
  <si>
    <t>서초구운영지원금 이월금</t>
    <phoneticPr fontId="2" type="noConversion"/>
  </si>
  <si>
    <t>서초구이월금</t>
    <phoneticPr fontId="2" type="noConversion"/>
  </si>
  <si>
    <t>아이엠장애인자립생활센터 2021년 세입, 세출 결산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</si>
</sst>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[Black]#,##0&quot;%▲&quot;;[Black]#,##0&quot;%▼&quot;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1" xfId="1" applyFont="1" applyBorder="1">
      <alignment vertical="center"/>
    </xf>
    <xf numFmtId="41" fontId="3" fillId="0" borderId="0" xfId="1" applyFont="1">
      <alignment vertical="center"/>
    </xf>
    <xf numFmtId="41" fontId="3" fillId="0" borderId="0" xfId="1" applyFont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8" fillId="3" borderId="14" xfId="1" applyFont="1" applyFill="1" applyBorder="1" applyAlignment="1">
      <alignment horizontal="center" vertical="center"/>
    </xf>
    <xf numFmtId="41" fontId="8" fillId="3" borderId="5" xfId="1" applyFont="1" applyFill="1" applyBorder="1" applyAlignment="1">
      <alignment horizontal="center" vertical="center"/>
    </xf>
    <xf numFmtId="41" fontId="8" fillId="3" borderId="15" xfId="1" applyFont="1" applyFill="1" applyBorder="1" applyAlignment="1">
      <alignment horizontal="center" vertical="center"/>
    </xf>
    <xf numFmtId="41" fontId="8" fillId="2" borderId="1" xfId="1" applyFont="1" applyFill="1" applyBorder="1">
      <alignment vertical="center"/>
    </xf>
    <xf numFmtId="41" fontId="8" fillId="2" borderId="1" xfId="1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41" fontId="7" fillId="0" borderId="1" xfId="1" applyFont="1" applyBorder="1" applyAlignment="1">
      <alignment vertical="center"/>
    </xf>
    <xf numFmtId="41" fontId="7" fillId="0" borderId="1" xfId="1" applyFont="1" applyBorder="1" applyAlignment="1">
      <alignment vertical="center" wrapText="1"/>
    </xf>
    <xf numFmtId="41" fontId="7" fillId="0" borderId="16" xfId="1" applyFont="1" applyBorder="1" applyAlignment="1">
      <alignment horizontal="center" vertical="center"/>
    </xf>
    <xf numFmtId="41" fontId="7" fillId="0" borderId="1" xfId="1" applyFont="1" applyBorder="1">
      <alignment vertical="center"/>
    </xf>
    <xf numFmtId="41" fontId="7" fillId="0" borderId="0" xfId="1" applyFont="1" applyBorder="1" applyAlignment="1">
      <alignment horizontal="center" vertical="center"/>
    </xf>
    <xf numFmtId="176" fontId="8" fillId="2" borderId="17" xfId="4" applyNumberFormat="1" applyFont="1" applyFill="1" applyBorder="1" applyAlignment="1">
      <alignment vertical="center"/>
    </xf>
    <xf numFmtId="176" fontId="7" fillId="0" borderId="17" xfId="4" applyNumberFormat="1" applyFont="1" applyBorder="1" applyAlignment="1">
      <alignment vertical="center"/>
    </xf>
    <xf numFmtId="41" fontId="7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1" xfId="1" applyFont="1" applyBorder="1">
      <alignment vertical="center"/>
    </xf>
    <xf numFmtId="41" fontId="7" fillId="0" borderId="22" xfId="1" applyFont="1" applyBorder="1" applyAlignment="1">
      <alignment horizontal="center" vertical="center"/>
    </xf>
    <xf numFmtId="41" fontId="7" fillId="0" borderId="22" xfId="1" applyFont="1" applyBorder="1">
      <alignment vertical="center"/>
    </xf>
    <xf numFmtId="41" fontId="7" fillId="0" borderId="22" xfId="1" applyFont="1" applyBorder="1" applyAlignment="1">
      <alignment vertical="center"/>
    </xf>
    <xf numFmtId="176" fontId="7" fillId="0" borderId="23" xfId="4" applyNumberFormat="1" applyFont="1" applyBorder="1" applyAlignment="1">
      <alignment vertical="center"/>
    </xf>
    <xf numFmtId="41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8" fillId="3" borderId="7" xfId="1" applyFont="1" applyFill="1" applyBorder="1" applyAlignment="1">
      <alignment horizontal="center" vertical="center"/>
    </xf>
    <xf numFmtId="41" fontId="8" fillId="3" borderId="8" xfId="1" applyFont="1" applyFill="1" applyBorder="1" applyAlignment="1">
      <alignment horizontal="center" vertical="center"/>
    </xf>
    <xf numFmtId="41" fontId="8" fillId="3" borderId="9" xfId="1" applyFont="1" applyFill="1" applyBorder="1" applyAlignment="1">
      <alignment horizontal="center" vertical="center"/>
    </xf>
    <xf numFmtId="41" fontId="7" fillId="0" borderId="2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1" fontId="7" fillId="0" borderId="13" xfId="1" applyFont="1" applyBorder="1" applyAlignment="1">
      <alignment horizontal="center" vertical="center"/>
    </xf>
    <xf numFmtId="41" fontId="7" fillId="0" borderId="14" xfId="1" applyFont="1" applyBorder="1" applyAlignment="1">
      <alignment horizontal="center" vertical="center"/>
    </xf>
    <xf numFmtId="41" fontId="7" fillId="0" borderId="16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/>
    </xf>
    <xf numFmtId="41" fontId="7" fillId="0" borderId="5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 wrapText="1"/>
    </xf>
    <xf numFmtId="41" fontId="7" fillId="0" borderId="2" xfId="1" applyFont="1" applyBorder="1" applyAlignment="1">
      <alignment horizontal="center" vertical="center" wrapText="1"/>
    </xf>
    <xf numFmtId="41" fontId="7" fillId="0" borderId="4" xfId="1" applyFont="1" applyBorder="1" applyAlignment="1">
      <alignment horizontal="center" vertical="center" wrapText="1"/>
    </xf>
    <xf numFmtId="41" fontId="7" fillId="0" borderId="5" xfId="1" applyFont="1" applyBorder="1" applyAlignment="1">
      <alignment horizontal="center" vertical="center" wrapText="1"/>
    </xf>
    <xf numFmtId="41" fontId="5" fillId="0" borderId="0" xfId="1" applyFont="1" applyAlignment="1">
      <alignment horizontal="center" vertical="center"/>
    </xf>
    <xf numFmtId="41" fontId="5" fillId="0" borderId="7" xfId="1" applyFont="1" applyBorder="1" applyAlignment="1">
      <alignment horizontal="center" vertical="center"/>
    </xf>
    <xf numFmtId="41" fontId="5" fillId="0" borderId="8" xfId="1" applyFont="1" applyBorder="1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41" fontId="5" fillId="0" borderId="10" xfId="1" applyFont="1" applyBorder="1" applyAlignment="1">
      <alignment horizontal="center" vertical="center"/>
    </xf>
    <xf numFmtId="41" fontId="5" fillId="0" borderId="11" xfId="1" applyFont="1" applyBorder="1" applyAlignment="1">
      <alignment horizontal="center" vertical="center"/>
    </xf>
    <xf numFmtId="41" fontId="5" fillId="0" borderId="12" xfId="1" applyFont="1" applyBorder="1" applyAlignment="1">
      <alignment horizontal="center" vertical="center"/>
    </xf>
    <xf numFmtId="41" fontId="5" fillId="0" borderId="24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8" fillId="2" borderId="16" xfId="1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41" fontId="8" fillId="2" borderId="19" xfId="1" applyFont="1" applyFill="1" applyBorder="1" applyAlignment="1">
      <alignment horizontal="center" vertical="center"/>
    </xf>
    <xf numFmtId="41" fontId="8" fillId="2" borderId="6" xfId="1" applyFont="1" applyFill="1" applyBorder="1" applyAlignment="1">
      <alignment horizontal="center" vertical="center"/>
    </xf>
    <xf numFmtId="41" fontId="8" fillId="2" borderId="3" xfId="1" applyFont="1" applyFill="1" applyBorder="1" applyAlignment="1">
      <alignment horizontal="center" vertical="center"/>
    </xf>
    <xf numFmtId="41" fontId="7" fillId="0" borderId="4" xfId="1" applyFont="1" applyBorder="1" applyAlignment="1">
      <alignment horizontal="center" vertical="center"/>
    </xf>
    <xf numFmtId="41" fontId="7" fillId="0" borderId="20" xfId="1" applyFont="1" applyBorder="1" applyAlignment="1">
      <alignment horizontal="center" vertical="center"/>
    </xf>
    <xf numFmtId="41" fontId="6" fillId="0" borderId="13" xfId="1" applyFont="1" applyBorder="1" applyAlignment="1">
      <alignment horizontal="center" vertical="center" wrapText="1"/>
    </xf>
    <xf numFmtId="41" fontId="6" fillId="0" borderId="20" xfId="1" applyFont="1" applyBorder="1" applyAlignment="1">
      <alignment horizontal="center" vertical="center" wrapText="1"/>
    </xf>
    <xf numFmtId="41" fontId="6" fillId="0" borderId="14" xfId="1" applyFont="1" applyBorder="1" applyAlignment="1">
      <alignment horizontal="center" vertical="center" wrapText="1"/>
    </xf>
    <xf numFmtId="41" fontId="7" fillId="0" borderId="22" xfId="1" applyFont="1" applyBorder="1" applyAlignment="1">
      <alignment horizontal="center" vertical="center"/>
    </xf>
    <xf numFmtId="41" fontId="7" fillId="0" borderId="2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1" fontId="6" fillId="0" borderId="16" xfId="1" applyFont="1" applyBorder="1" applyAlignment="1">
      <alignment horizontal="center" vertical="center"/>
    </xf>
    <xf numFmtId="41" fontId="7" fillId="0" borderId="20" xfId="1" applyFont="1" applyBorder="1" applyAlignment="1">
      <alignment horizontal="center" vertical="center" wrapText="1"/>
    </xf>
    <xf numFmtId="41" fontId="6" fillId="0" borderId="20" xfId="1" applyFont="1" applyBorder="1" applyAlignment="1">
      <alignment horizontal="center" vertical="center"/>
    </xf>
    <xf numFmtId="41" fontId="0" fillId="0" borderId="2" xfId="1" applyFont="1" applyBorder="1">
      <alignment vertical="center"/>
    </xf>
    <xf numFmtId="41" fontId="6" fillId="0" borderId="2" xfId="1" applyFont="1" applyBorder="1">
      <alignment vertical="center"/>
    </xf>
    <xf numFmtId="41" fontId="7" fillId="0" borderId="2" xfId="1" applyFont="1" applyBorder="1" applyAlignment="1">
      <alignment vertical="center"/>
    </xf>
    <xf numFmtId="176" fontId="7" fillId="0" borderId="27" xfId="4" applyNumberFormat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5">
    <cellStyle name="백분율" xfId="4" builtinId="5"/>
    <cellStyle name="쉼표 [0]" xfId="1" builtinId="6"/>
    <cellStyle name="쉼표 [0] 2" xfId="3"/>
    <cellStyle name="표준" xfId="0" builtinId="0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tabSelected="1" topLeftCell="A82" zoomScale="70" zoomScaleNormal="70" workbookViewId="0">
      <selection activeCell="G103" sqref="G103"/>
    </sheetView>
  </sheetViews>
  <sheetFormatPr defaultRowHeight="16.5"/>
  <cols>
    <col min="1" max="1" width="35.625" bestFit="1" customWidth="1"/>
    <col min="2" max="2" width="35.625" style="1" customWidth="1"/>
    <col min="3" max="3" width="32.625" style="5" customWidth="1"/>
    <col min="4" max="4" width="32.125" style="5" customWidth="1"/>
    <col min="5" max="6" width="23.625" style="1" customWidth="1"/>
    <col min="7" max="7" width="20.625" style="1" customWidth="1"/>
    <col min="8" max="8" width="12.625" style="1" customWidth="1"/>
    <col min="9" max="9" width="16.75" style="1" bestFit="1" customWidth="1"/>
    <col min="10" max="10" width="19.375" customWidth="1"/>
    <col min="11" max="11" width="32.625" customWidth="1"/>
    <col min="12" max="12" width="41.875" customWidth="1"/>
    <col min="13" max="14" width="23.625" customWidth="1"/>
    <col min="15" max="15" width="20.625" customWidth="1"/>
    <col min="16" max="16" width="12.625" customWidth="1"/>
  </cols>
  <sheetData>
    <row r="1" spans="1:16" ht="17.45" customHeight="1">
      <c r="A1" s="45" t="s">
        <v>146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6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7.25">
      <c r="A3" s="3" t="s">
        <v>30</v>
      </c>
      <c r="C3" s="4"/>
      <c r="D3" s="4"/>
    </row>
    <row r="4" spans="1:16" ht="17.25" thickBot="1"/>
    <row r="5" spans="1:16" ht="20.100000000000001" customHeight="1">
      <c r="A5" s="46" t="s">
        <v>41</v>
      </c>
      <c r="B5" s="47"/>
      <c r="C5" s="47"/>
      <c r="D5" s="47"/>
      <c r="E5" s="47"/>
      <c r="F5" s="47"/>
      <c r="G5" s="47"/>
      <c r="H5" s="48"/>
      <c r="I5" s="52" t="s">
        <v>42</v>
      </c>
      <c r="J5" s="47"/>
      <c r="K5" s="47"/>
      <c r="L5" s="47"/>
      <c r="M5" s="47"/>
      <c r="N5" s="47"/>
      <c r="O5" s="47"/>
      <c r="P5" s="48"/>
    </row>
    <row r="6" spans="1:16" ht="20.100000000000001" customHeight="1" thickBot="1">
      <c r="A6" s="49"/>
      <c r="B6" s="50"/>
      <c r="C6" s="50"/>
      <c r="D6" s="50"/>
      <c r="E6" s="50"/>
      <c r="F6" s="50"/>
      <c r="G6" s="50"/>
      <c r="H6" s="51"/>
      <c r="I6" s="53"/>
      <c r="J6" s="50"/>
      <c r="K6" s="50"/>
      <c r="L6" s="50"/>
      <c r="M6" s="50"/>
      <c r="N6" s="50"/>
      <c r="O6" s="50"/>
      <c r="P6" s="51"/>
    </row>
    <row r="7" spans="1:16" ht="30" customHeight="1">
      <c r="A7" s="6" t="s">
        <v>34</v>
      </c>
      <c r="B7" s="7" t="s">
        <v>31</v>
      </c>
      <c r="C7" s="7" t="s">
        <v>35</v>
      </c>
      <c r="D7" s="7" t="s">
        <v>36</v>
      </c>
      <c r="E7" s="7" t="s">
        <v>44</v>
      </c>
      <c r="F7" s="7" t="s">
        <v>45</v>
      </c>
      <c r="G7" s="7" t="s">
        <v>27</v>
      </c>
      <c r="H7" s="8" t="s">
        <v>57</v>
      </c>
      <c r="I7" s="29" t="s">
        <v>34</v>
      </c>
      <c r="J7" s="30" t="s">
        <v>31</v>
      </c>
      <c r="K7" s="30" t="s">
        <v>35</v>
      </c>
      <c r="L7" s="30" t="s">
        <v>36</v>
      </c>
      <c r="M7" s="30" t="s">
        <v>44</v>
      </c>
      <c r="N7" s="30" t="s">
        <v>45</v>
      </c>
      <c r="O7" s="30" t="s">
        <v>27</v>
      </c>
      <c r="P7" s="31" t="s">
        <v>57</v>
      </c>
    </row>
    <row r="8" spans="1:16" ht="30" customHeight="1">
      <c r="A8" s="54" t="s">
        <v>43</v>
      </c>
      <c r="B8" s="55"/>
      <c r="C8" s="55"/>
      <c r="D8" s="55"/>
      <c r="E8" s="9">
        <f>SUM(E9:E22)</f>
        <v>3273490299</v>
      </c>
      <c r="F8" s="9">
        <f>SUM(F9:F22)</f>
        <v>3769348124</v>
      </c>
      <c r="G8" s="10">
        <f t="shared" ref="G8:G22" si="0">F8-E8</f>
        <v>495857825</v>
      </c>
      <c r="H8" s="17">
        <f t="shared" ref="H8:H22" si="1">G8/F8*100</f>
        <v>13.155002103488386</v>
      </c>
      <c r="I8" s="56" t="s">
        <v>43</v>
      </c>
      <c r="J8" s="57"/>
      <c r="K8" s="57"/>
      <c r="L8" s="58"/>
      <c r="M8" s="9">
        <f>SUM(M9:M94)</f>
        <v>3273490299</v>
      </c>
      <c r="N8" s="10">
        <f>SUM(N9:N94)</f>
        <v>3769348124</v>
      </c>
      <c r="O8" s="10">
        <f t="shared" ref="O8:O47" si="2">N8-M8</f>
        <v>495857825</v>
      </c>
      <c r="P8" s="17">
        <f>O8/N8*100</f>
        <v>13.155002103488386</v>
      </c>
    </row>
    <row r="9" spans="1:16" ht="30" customHeight="1">
      <c r="A9" s="11" t="s">
        <v>58</v>
      </c>
      <c r="B9" s="20" t="s">
        <v>58</v>
      </c>
      <c r="C9" s="20" t="s">
        <v>58</v>
      </c>
      <c r="D9" s="19" t="s">
        <v>113</v>
      </c>
      <c r="E9" s="12">
        <v>256590000</v>
      </c>
      <c r="F9" s="13">
        <v>256590000</v>
      </c>
      <c r="G9" s="12">
        <f t="shared" si="0"/>
        <v>0</v>
      </c>
      <c r="H9" s="18">
        <f t="shared" si="1"/>
        <v>0</v>
      </c>
      <c r="I9" s="61" t="s">
        <v>59</v>
      </c>
      <c r="J9" s="41" t="s">
        <v>60</v>
      </c>
      <c r="K9" s="39" t="s">
        <v>61</v>
      </c>
      <c r="L9" s="19" t="s">
        <v>62</v>
      </c>
      <c r="M9" s="15">
        <v>170804990</v>
      </c>
      <c r="N9" s="13">
        <v>152979510</v>
      </c>
      <c r="O9" s="12">
        <f t="shared" si="2"/>
        <v>-17825480</v>
      </c>
      <c r="P9" s="18">
        <f>O9/N9*100</f>
        <v>-11.652201003912223</v>
      </c>
    </row>
    <row r="10" spans="1:16" ht="30" customHeight="1">
      <c r="A10" s="11" t="s">
        <v>89</v>
      </c>
      <c r="B10" s="20" t="s">
        <v>90</v>
      </c>
      <c r="C10" s="20" t="s">
        <v>90</v>
      </c>
      <c r="D10" s="20" t="s">
        <v>89</v>
      </c>
      <c r="E10" s="12">
        <v>15617299</v>
      </c>
      <c r="F10" s="13">
        <v>15617299</v>
      </c>
      <c r="G10" s="12">
        <f t="shared" si="0"/>
        <v>0</v>
      </c>
      <c r="H10" s="18">
        <f t="shared" si="1"/>
        <v>0</v>
      </c>
      <c r="I10" s="69"/>
      <c r="J10" s="41"/>
      <c r="K10" s="59"/>
      <c r="L10" s="19" t="s">
        <v>25</v>
      </c>
      <c r="M10" s="15">
        <v>15120000</v>
      </c>
      <c r="N10" s="12">
        <v>14260000</v>
      </c>
      <c r="O10" s="12">
        <f t="shared" si="2"/>
        <v>-860000</v>
      </c>
      <c r="P10" s="18">
        <f t="shared" ref="P10:P21" si="3">O10/N10*100</f>
        <v>-6.0308555399719497</v>
      </c>
    </row>
    <row r="11" spans="1:16" ht="30" customHeight="1">
      <c r="A11" s="67" t="s">
        <v>94</v>
      </c>
      <c r="B11" s="66" t="s">
        <v>95</v>
      </c>
      <c r="C11" s="20" t="s">
        <v>98</v>
      </c>
      <c r="D11" s="19" t="s">
        <v>98</v>
      </c>
      <c r="E11" s="12">
        <v>81220000</v>
      </c>
      <c r="F11" s="13">
        <v>81220000</v>
      </c>
      <c r="G11" s="12">
        <f t="shared" si="0"/>
        <v>0</v>
      </c>
      <c r="H11" s="18">
        <f t="shared" si="1"/>
        <v>0</v>
      </c>
      <c r="I11" s="69"/>
      <c r="J11" s="41"/>
      <c r="K11" s="59"/>
      <c r="L11" s="19" t="s">
        <v>63</v>
      </c>
      <c r="M11" s="15">
        <v>17658052</v>
      </c>
      <c r="N11" s="12">
        <v>32249300</v>
      </c>
      <c r="O11" s="12">
        <f t="shared" si="2"/>
        <v>14591248</v>
      </c>
      <c r="P11" s="18">
        <f t="shared" si="3"/>
        <v>45.245161910491085</v>
      </c>
    </row>
    <row r="12" spans="1:16" ht="30" customHeight="1">
      <c r="A12" s="67"/>
      <c r="B12" s="66"/>
      <c r="C12" s="20" t="s">
        <v>96</v>
      </c>
      <c r="D12" s="19" t="s">
        <v>97</v>
      </c>
      <c r="E12" s="12">
        <v>44395000</v>
      </c>
      <c r="F12" s="13">
        <v>44395200</v>
      </c>
      <c r="G12" s="12">
        <f t="shared" si="0"/>
        <v>200</v>
      </c>
      <c r="H12" s="18">
        <f t="shared" si="1"/>
        <v>4.5049915306159219E-4</v>
      </c>
      <c r="I12" s="69"/>
      <c r="J12" s="41"/>
      <c r="K12" s="59"/>
      <c r="L12" s="19" t="s">
        <v>64</v>
      </c>
      <c r="M12" s="15">
        <v>6868442</v>
      </c>
      <c r="N12" s="12">
        <v>7878951</v>
      </c>
      <c r="O12" s="12">
        <f t="shared" si="2"/>
        <v>1010509</v>
      </c>
      <c r="P12" s="18">
        <f t="shared" si="3"/>
        <v>12.825425618207298</v>
      </c>
    </row>
    <row r="13" spans="1:16" ht="30" customHeight="1">
      <c r="A13" s="67"/>
      <c r="B13" s="66"/>
      <c r="C13" s="28" t="s">
        <v>135</v>
      </c>
      <c r="D13" s="28" t="s">
        <v>135</v>
      </c>
      <c r="E13" s="15">
        <v>24000000</v>
      </c>
      <c r="F13" s="15">
        <v>24000000</v>
      </c>
      <c r="G13" s="15">
        <f t="shared" si="0"/>
        <v>0</v>
      </c>
      <c r="H13" s="18">
        <f t="shared" si="1"/>
        <v>0</v>
      </c>
      <c r="I13" s="69"/>
      <c r="J13" s="41"/>
      <c r="K13" s="40"/>
      <c r="L13" s="19" t="s">
        <v>65</v>
      </c>
      <c r="M13" s="15">
        <v>7650016</v>
      </c>
      <c r="N13" s="12">
        <v>10708527</v>
      </c>
      <c r="O13" s="12">
        <f t="shared" si="2"/>
        <v>3058511</v>
      </c>
      <c r="P13" s="18">
        <f t="shared" si="3"/>
        <v>28.561453876896419</v>
      </c>
    </row>
    <row r="14" spans="1:16" ht="30" customHeight="1">
      <c r="A14" s="11" t="s">
        <v>114</v>
      </c>
      <c r="B14" s="19" t="s">
        <v>115</v>
      </c>
      <c r="C14" s="19" t="s">
        <v>116</v>
      </c>
      <c r="D14" s="19" t="s">
        <v>38</v>
      </c>
      <c r="E14" s="12">
        <v>2851668000</v>
      </c>
      <c r="F14" s="13">
        <f>2986476516-2323989-77000</f>
        <v>2984075527</v>
      </c>
      <c r="G14" s="12">
        <f t="shared" si="0"/>
        <v>132407527</v>
      </c>
      <c r="H14" s="18">
        <f t="shared" si="1"/>
        <v>4.4371372574847028</v>
      </c>
      <c r="I14" s="69"/>
      <c r="J14" s="41"/>
      <c r="K14" s="19" t="s">
        <v>32</v>
      </c>
      <c r="L14" s="19" t="s">
        <v>22</v>
      </c>
      <c r="M14" s="15">
        <v>5535610</v>
      </c>
      <c r="N14" s="12">
        <v>5535610</v>
      </c>
      <c r="O14" s="12">
        <f t="shared" si="2"/>
        <v>0</v>
      </c>
      <c r="P14" s="18">
        <f t="shared" si="3"/>
        <v>0</v>
      </c>
    </row>
    <row r="15" spans="1:16" ht="30" customHeight="1">
      <c r="A15" s="14" t="s">
        <v>28</v>
      </c>
      <c r="B15" s="19" t="s">
        <v>28</v>
      </c>
      <c r="C15" s="19" t="s">
        <v>39</v>
      </c>
      <c r="D15" s="19" t="s">
        <v>39</v>
      </c>
      <c r="E15" s="12">
        <v>0</v>
      </c>
      <c r="F15" s="12">
        <v>396101</v>
      </c>
      <c r="G15" s="12">
        <f t="shared" si="0"/>
        <v>396101</v>
      </c>
      <c r="H15" s="18">
        <f t="shared" si="1"/>
        <v>100</v>
      </c>
      <c r="I15" s="69"/>
      <c r="J15" s="42" t="s">
        <v>21</v>
      </c>
      <c r="K15" s="39" t="s">
        <v>66</v>
      </c>
      <c r="L15" s="19" t="s">
        <v>67</v>
      </c>
      <c r="M15" s="15">
        <v>2010000</v>
      </c>
      <c r="N15" s="13">
        <v>2010000</v>
      </c>
      <c r="O15" s="12">
        <f t="shared" si="2"/>
        <v>0</v>
      </c>
      <c r="P15" s="18">
        <f t="shared" si="3"/>
        <v>0</v>
      </c>
    </row>
    <row r="16" spans="1:16" ht="30" customHeight="1">
      <c r="A16" s="35" t="s">
        <v>29</v>
      </c>
      <c r="B16" s="39" t="s">
        <v>29</v>
      </c>
      <c r="C16" s="26" t="s">
        <v>40</v>
      </c>
      <c r="D16" s="26" t="s">
        <v>40</v>
      </c>
      <c r="E16" s="12">
        <v>0</v>
      </c>
      <c r="F16" s="12">
        <v>362992128</v>
      </c>
      <c r="G16" s="12">
        <f t="shared" si="0"/>
        <v>362992128</v>
      </c>
      <c r="H16" s="18">
        <f t="shared" si="1"/>
        <v>100</v>
      </c>
      <c r="I16" s="69"/>
      <c r="J16" s="43"/>
      <c r="K16" s="59"/>
      <c r="L16" s="19" t="s">
        <v>68</v>
      </c>
      <c r="M16" s="15">
        <v>2070000</v>
      </c>
      <c r="N16" s="13">
        <v>2070000</v>
      </c>
      <c r="O16" s="12">
        <f t="shared" si="2"/>
        <v>0</v>
      </c>
      <c r="P16" s="18">
        <f t="shared" si="3"/>
        <v>0</v>
      </c>
    </row>
    <row r="17" spans="1:16" ht="30" customHeight="1">
      <c r="A17" s="36"/>
      <c r="B17" s="40"/>
      <c r="C17" s="26" t="s">
        <v>144</v>
      </c>
      <c r="D17" s="26" t="s">
        <v>144</v>
      </c>
      <c r="E17" s="12">
        <v>0</v>
      </c>
      <c r="F17" s="12">
        <v>2408</v>
      </c>
      <c r="G17" s="12">
        <f t="shared" si="0"/>
        <v>2408</v>
      </c>
      <c r="H17" s="18">
        <f t="shared" si="1"/>
        <v>100</v>
      </c>
      <c r="I17" s="69"/>
      <c r="J17" s="43"/>
      <c r="K17" s="59"/>
      <c r="L17" s="19" t="s">
        <v>69</v>
      </c>
      <c r="M17" s="15">
        <v>56000</v>
      </c>
      <c r="N17" s="13">
        <v>44000</v>
      </c>
      <c r="O17" s="12">
        <f t="shared" si="2"/>
        <v>-12000</v>
      </c>
      <c r="P17" s="18">
        <f t="shared" si="3"/>
        <v>-27.27272727272727</v>
      </c>
    </row>
    <row r="18" spans="1:16" ht="30" customHeight="1">
      <c r="A18" s="37" t="s">
        <v>39</v>
      </c>
      <c r="B18" s="38" t="s">
        <v>39</v>
      </c>
      <c r="C18" s="38" t="s">
        <v>39</v>
      </c>
      <c r="D18" s="26" t="s">
        <v>128</v>
      </c>
      <c r="E18" s="2">
        <v>0</v>
      </c>
      <c r="F18" s="21">
        <v>28866</v>
      </c>
      <c r="G18" s="12">
        <f t="shared" si="0"/>
        <v>28866</v>
      </c>
      <c r="H18" s="18">
        <f t="shared" si="1"/>
        <v>100</v>
      </c>
      <c r="I18" s="69"/>
      <c r="J18" s="43"/>
      <c r="K18" s="40"/>
      <c r="L18" s="19" t="s">
        <v>70</v>
      </c>
      <c r="M18" s="15">
        <v>180000</v>
      </c>
      <c r="N18" s="13">
        <v>180000</v>
      </c>
      <c r="O18" s="12">
        <f t="shared" si="2"/>
        <v>0</v>
      </c>
      <c r="P18" s="18">
        <f t="shared" si="3"/>
        <v>0</v>
      </c>
    </row>
    <row r="19" spans="1:16" ht="30" customHeight="1">
      <c r="A19" s="37"/>
      <c r="B19" s="38"/>
      <c r="C19" s="38"/>
      <c r="D19" s="26" t="s">
        <v>129</v>
      </c>
      <c r="E19" s="2">
        <v>0</v>
      </c>
      <c r="F19" s="21">
        <v>4604</v>
      </c>
      <c r="G19" s="12">
        <f t="shared" si="0"/>
        <v>4604</v>
      </c>
      <c r="H19" s="18">
        <f t="shared" si="1"/>
        <v>100</v>
      </c>
      <c r="I19" s="69"/>
      <c r="J19" s="43"/>
      <c r="K19" s="19" t="s">
        <v>72</v>
      </c>
      <c r="L19" s="19" t="s">
        <v>73</v>
      </c>
      <c r="M19" s="15">
        <v>3820000</v>
      </c>
      <c r="N19" s="12">
        <v>3820000</v>
      </c>
      <c r="O19" s="12">
        <f t="shared" si="2"/>
        <v>0</v>
      </c>
      <c r="P19" s="18">
        <f t="shared" si="3"/>
        <v>0</v>
      </c>
    </row>
    <row r="20" spans="1:16" ht="30" customHeight="1">
      <c r="A20" s="37"/>
      <c r="B20" s="38"/>
      <c r="C20" s="38"/>
      <c r="D20" s="26" t="s">
        <v>130</v>
      </c>
      <c r="E20" s="2">
        <v>0</v>
      </c>
      <c r="F20" s="21">
        <v>17102</v>
      </c>
      <c r="G20" s="12">
        <f t="shared" si="0"/>
        <v>17102</v>
      </c>
      <c r="H20" s="18">
        <f t="shared" si="1"/>
        <v>100</v>
      </c>
      <c r="I20" s="69"/>
      <c r="J20" s="43"/>
      <c r="K20" s="19" t="s">
        <v>74</v>
      </c>
      <c r="L20" s="19" t="s">
        <v>119</v>
      </c>
      <c r="M20" s="15">
        <v>1120000</v>
      </c>
      <c r="N20" s="12">
        <v>1119500</v>
      </c>
      <c r="O20" s="12">
        <f t="shared" si="2"/>
        <v>-500</v>
      </c>
      <c r="P20" s="18">
        <f t="shared" si="3"/>
        <v>-4.4662795891022775E-2</v>
      </c>
    </row>
    <row r="21" spans="1:16" ht="30" customHeight="1">
      <c r="A21" s="37"/>
      <c r="B21" s="38"/>
      <c r="C21" s="38"/>
      <c r="D21" s="26" t="s">
        <v>141</v>
      </c>
      <c r="E21" s="2">
        <v>0</v>
      </c>
      <c r="F21" s="21">
        <v>6877</v>
      </c>
      <c r="G21" s="12">
        <f t="shared" si="0"/>
        <v>6877</v>
      </c>
      <c r="H21" s="18">
        <f t="shared" si="1"/>
        <v>100</v>
      </c>
      <c r="I21" s="69"/>
      <c r="J21" s="43"/>
      <c r="K21" s="19" t="s">
        <v>75</v>
      </c>
      <c r="L21" s="19" t="s">
        <v>76</v>
      </c>
      <c r="M21" s="15">
        <v>192000</v>
      </c>
      <c r="N21" s="12">
        <v>192000</v>
      </c>
      <c r="O21" s="12">
        <f t="shared" si="2"/>
        <v>0</v>
      </c>
      <c r="P21" s="18">
        <f t="shared" si="3"/>
        <v>0</v>
      </c>
    </row>
    <row r="22" spans="1:16" ht="30" customHeight="1" thickBot="1">
      <c r="A22" s="35"/>
      <c r="B22" s="39"/>
      <c r="C22" s="39"/>
      <c r="D22" s="32" t="s">
        <v>142</v>
      </c>
      <c r="E22" s="71">
        <v>0</v>
      </c>
      <c r="F22" s="72">
        <v>2012</v>
      </c>
      <c r="G22" s="73">
        <f t="shared" si="0"/>
        <v>2012</v>
      </c>
      <c r="H22" s="74">
        <f t="shared" si="1"/>
        <v>100</v>
      </c>
      <c r="I22" s="69"/>
      <c r="J22" s="43"/>
      <c r="K22" s="39" t="s">
        <v>77</v>
      </c>
      <c r="L22" s="19" t="s">
        <v>78</v>
      </c>
      <c r="M22" s="15">
        <v>3014000</v>
      </c>
      <c r="N22" s="12">
        <v>2184000</v>
      </c>
      <c r="O22" s="12">
        <f t="shared" si="2"/>
        <v>-830000</v>
      </c>
      <c r="P22" s="18">
        <f t="shared" ref="P22:P27" si="4">IFERROR(O22/N22*100,100)</f>
        <v>-38.003663003663</v>
      </c>
    </row>
    <row r="23" spans="1:16" ht="30" customHeight="1">
      <c r="A23" s="75"/>
      <c r="B23" s="75"/>
      <c r="C23" s="75"/>
      <c r="D23" s="75"/>
      <c r="E23" s="75"/>
      <c r="F23" s="75"/>
      <c r="G23" s="75"/>
      <c r="H23" s="76"/>
      <c r="I23" s="69"/>
      <c r="J23" s="43"/>
      <c r="K23" s="59"/>
      <c r="L23" s="19" t="s">
        <v>79</v>
      </c>
      <c r="M23" s="15">
        <v>6000000</v>
      </c>
      <c r="N23" s="12">
        <v>6000000</v>
      </c>
      <c r="O23" s="12">
        <f t="shared" si="2"/>
        <v>0</v>
      </c>
      <c r="P23" s="18">
        <f t="shared" si="4"/>
        <v>0</v>
      </c>
    </row>
    <row r="24" spans="1:16" ht="30" customHeight="1">
      <c r="A24" s="33"/>
      <c r="B24" s="33"/>
      <c r="C24" s="33"/>
      <c r="D24" s="33"/>
      <c r="E24" s="33"/>
      <c r="F24" s="33"/>
      <c r="G24" s="33"/>
      <c r="H24" s="34"/>
      <c r="I24" s="69"/>
      <c r="J24" s="43"/>
      <c r="K24" s="59"/>
      <c r="L24" s="19" t="s">
        <v>80</v>
      </c>
      <c r="M24" s="15">
        <v>2000000</v>
      </c>
      <c r="N24" s="12">
        <v>2000000</v>
      </c>
      <c r="O24" s="12">
        <f t="shared" si="2"/>
        <v>0</v>
      </c>
      <c r="P24" s="18">
        <f t="shared" si="4"/>
        <v>0</v>
      </c>
    </row>
    <row r="25" spans="1:16" ht="30" customHeight="1">
      <c r="A25" s="33"/>
      <c r="B25" s="33"/>
      <c r="C25" s="33"/>
      <c r="D25" s="33"/>
      <c r="E25" s="33"/>
      <c r="F25" s="33"/>
      <c r="G25" s="33"/>
      <c r="H25" s="34"/>
      <c r="I25" s="69"/>
      <c r="J25" s="43"/>
      <c r="K25" s="59"/>
      <c r="L25" s="16" t="s">
        <v>81</v>
      </c>
      <c r="M25" s="15">
        <v>3950000</v>
      </c>
      <c r="N25" s="12">
        <v>3950000</v>
      </c>
      <c r="O25" s="12">
        <f t="shared" si="2"/>
        <v>0</v>
      </c>
      <c r="P25" s="18">
        <f t="shared" si="4"/>
        <v>0</v>
      </c>
    </row>
    <row r="26" spans="1:16" ht="30" customHeight="1">
      <c r="A26" s="33"/>
      <c r="B26" s="33"/>
      <c r="C26" s="33"/>
      <c r="D26" s="33"/>
      <c r="E26" s="33"/>
      <c r="F26" s="33"/>
      <c r="G26" s="33"/>
      <c r="H26" s="34"/>
      <c r="I26" s="69"/>
      <c r="J26" s="43"/>
      <c r="K26" s="59"/>
      <c r="L26" s="19" t="s">
        <v>82</v>
      </c>
      <c r="M26" s="15">
        <v>100000</v>
      </c>
      <c r="N26" s="12">
        <v>50000</v>
      </c>
      <c r="O26" s="12">
        <f t="shared" si="2"/>
        <v>-50000</v>
      </c>
      <c r="P26" s="18">
        <f t="shared" si="4"/>
        <v>-100</v>
      </c>
    </row>
    <row r="27" spans="1:16" ht="30" customHeight="1">
      <c r="A27" s="33"/>
      <c r="B27" s="33"/>
      <c r="C27" s="33"/>
      <c r="D27" s="33"/>
      <c r="E27" s="33"/>
      <c r="F27" s="33"/>
      <c r="G27" s="33"/>
      <c r="H27" s="34"/>
      <c r="I27" s="69"/>
      <c r="J27" s="43"/>
      <c r="K27" s="59"/>
      <c r="L27" s="19" t="s">
        <v>83</v>
      </c>
      <c r="M27" s="15">
        <v>3000000</v>
      </c>
      <c r="N27" s="12">
        <v>3000000</v>
      </c>
      <c r="O27" s="12">
        <f t="shared" si="2"/>
        <v>0</v>
      </c>
      <c r="P27" s="18">
        <f t="shared" si="4"/>
        <v>0</v>
      </c>
    </row>
    <row r="28" spans="1:16" ht="30" customHeight="1">
      <c r="A28" s="33"/>
      <c r="B28" s="33"/>
      <c r="C28" s="33"/>
      <c r="D28" s="33"/>
      <c r="E28" s="33"/>
      <c r="F28" s="33"/>
      <c r="G28" s="33"/>
      <c r="H28" s="34"/>
      <c r="I28" s="69"/>
      <c r="J28" s="43"/>
      <c r="K28" s="59"/>
      <c r="L28" s="19" t="s">
        <v>85</v>
      </c>
      <c r="M28" s="15">
        <v>0</v>
      </c>
      <c r="N28" s="12">
        <v>0</v>
      </c>
      <c r="O28" s="12">
        <f t="shared" si="2"/>
        <v>0</v>
      </c>
      <c r="P28" s="18">
        <f>IFERROR(O28/N28*100,100)</f>
        <v>100</v>
      </c>
    </row>
    <row r="29" spans="1:16" ht="30" customHeight="1">
      <c r="A29" s="33"/>
      <c r="B29" s="33"/>
      <c r="C29" s="33"/>
      <c r="D29" s="33"/>
      <c r="E29" s="33"/>
      <c r="F29" s="33"/>
      <c r="G29" s="33"/>
      <c r="H29" s="34"/>
      <c r="I29" s="69"/>
      <c r="J29" s="43"/>
      <c r="K29" s="59"/>
      <c r="L29" s="19" t="s">
        <v>86</v>
      </c>
      <c r="M29" s="15">
        <v>2240890</v>
      </c>
      <c r="N29" s="12">
        <v>2240890</v>
      </c>
      <c r="O29" s="12">
        <f t="shared" si="2"/>
        <v>0</v>
      </c>
      <c r="P29" s="18">
        <f t="shared" ref="P29:P30" si="5">IFERROR(O29/N29*100,100)</f>
        <v>0</v>
      </c>
    </row>
    <row r="30" spans="1:16" ht="30" customHeight="1">
      <c r="A30" s="33"/>
      <c r="B30" s="33"/>
      <c r="C30" s="33"/>
      <c r="D30" s="33"/>
      <c r="E30" s="33"/>
      <c r="F30" s="33"/>
      <c r="G30" s="33"/>
      <c r="H30" s="34"/>
      <c r="I30" s="69"/>
      <c r="J30" s="43"/>
      <c r="K30" s="40"/>
      <c r="L30" s="19" t="s">
        <v>87</v>
      </c>
      <c r="M30" s="15">
        <v>3200000</v>
      </c>
      <c r="N30" s="12">
        <v>3194700</v>
      </c>
      <c r="O30" s="12">
        <f t="shared" si="2"/>
        <v>-5300</v>
      </c>
      <c r="P30" s="18">
        <f t="shared" si="5"/>
        <v>-0.16589977149654114</v>
      </c>
    </row>
    <row r="31" spans="1:16" ht="30" customHeight="1">
      <c r="A31" s="33"/>
      <c r="B31" s="33"/>
      <c r="C31" s="33"/>
      <c r="D31" s="33"/>
      <c r="E31" s="33"/>
      <c r="F31" s="33"/>
      <c r="G31" s="33"/>
      <c r="H31" s="34"/>
      <c r="I31" s="61" t="s">
        <v>91</v>
      </c>
      <c r="J31" s="41" t="s">
        <v>92</v>
      </c>
      <c r="K31" s="19" t="s">
        <v>33</v>
      </c>
      <c r="L31" s="19" t="s">
        <v>93</v>
      </c>
      <c r="M31" s="15">
        <v>7337049</v>
      </c>
      <c r="N31" s="13">
        <v>7337049</v>
      </c>
      <c r="O31" s="12">
        <f t="shared" si="2"/>
        <v>0</v>
      </c>
      <c r="P31" s="18">
        <f>O31/N31*100</f>
        <v>0</v>
      </c>
    </row>
    <row r="32" spans="1:16" ht="30" customHeight="1">
      <c r="A32" s="33"/>
      <c r="B32" s="33"/>
      <c r="C32" s="33"/>
      <c r="D32" s="33"/>
      <c r="E32" s="33"/>
      <c r="F32" s="33"/>
      <c r="G32" s="33"/>
      <c r="H32" s="34"/>
      <c r="I32" s="70"/>
      <c r="J32" s="41"/>
      <c r="K32" s="19" t="s">
        <v>32</v>
      </c>
      <c r="L32" s="19" t="s">
        <v>22</v>
      </c>
      <c r="M32" s="15">
        <v>180250</v>
      </c>
      <c r="N32" s="12">
        <v>180250</v>
      </c>
      <c r="O32" s="12">
        <f t="shared" si="2"/>
        <v>0</v>
      </c>
      <c r="P32" s="18">
        <f t="shared" ref="P32:P34" si="6">O32/N32*100</f>
        <v>0</v>
      </c>
    </row>
    <row r="33" spans="1:16" ht="30" customHeight="1">
      <c r="A33" s="33"/>
      <c r="B33" s="33"/>
      <c r="C33" s="33"/>
      <c r="D33" s="33"/>
      <c r="E33" s="33"/>
      <c r="F33" s="33"/>
      <c r="G33" s="33"/>
      <c r="H33" s="34"/>
      <c r="I33" s="70"/>
      <c r="J33" s="41" t="s">
        <v>21</v>
      </c>
      <c r="K33" s="19" t="s">
        <v>71</v>
      </c>
      <c r="L33" s="19" t="s">
        <v>73</v>
      </c>
      <c r="M33" s="15">
        <v>2100000</v>
      </c>
      <c r="N33" s="12">
        <v>2100000</v>
      </c>
      <c r="O33" s="12">
        <f t="shared" si="2"/>
        <v>0</v>
      </c>
      <c r="P33" s="18">
        <f t="shared" si="6"/>
        <v>0</v>
      </c>
    </row>
    <row r="34" spans="1:16" ht="30" customHeight="1">
      <c r="A34" s="33"/>
      <c r="B34" s="33"/>
      <c r="C34" s="33"/>
      <c r="D34" s="33"/>
      <c r="E34" s="33"/>
      <c r="F34" s="33"/>
      <c r="G34" s="33"/>
      <c r="H34" s="34"/>
      <c r="I34" s="70"/>
      <c r="J34" s="41"/>
      <c r="K34" s="19" t="s">
        <v>77</v>
      </c>
      <c r="L34" s="19" t="s">
        <v>84</v>
      </c>
      <c r="M34" s="15">
        <v>6000000</v>
      </c>
      <c r="N34" s="12">
        <v>5989980</v>
      </c>
      <c r="O34" s="12">
        <f t="shared" si="2"/>
        <v>-10020</v>
      </c>
      <c r="P34" s="18">
        <f t="shared" si="6"/>
        <v>-0.16727935652539741</v>
      </c>
    </row>
    <row r="35" spans="1:16" ht="30" customHeight="1">
      <c r="A35" s="33"/>
      <c r="B35" s="33"/>
      <c r="C35" s="33"/>
      <c r="D35" s="33"/>
      <c r="E35" s="33"/>
      <c r="F35" s="33"/>
      <c r="G35" s="33"/>
      <c r="H35" s="34"/>
      <c r="I35" s="68" t="s">
        <v>99</v>
      </c>
      <c r="J35" s="41" t="s">
        <v>140</v>
      </c>
      <c r="K35" s="38" t="s">
        <v>33</v>
      </c>
      <c r="L35" s="19" t="s">
        <v>100</v>
      </c>
      <c r="M35" s="15">
        <v>43739520</v>
      </c>
      <c r="N35" s="13">
        <v>38086868</v>
      </c>
      <c r="O35" s="12">
        <f t="shared" si="2"/>
        <v>-5652652</v>
      </c>
      <c r="P35" s="18">
        <f t="shared" ref="P35:P42" si="7">O35/N35*100</f>
        <v>-14.841472394107072</v>
      </c>
    </row>
    <row r="36" spans="1:16" ht="30" customHeight="1">
      <c r="A36" s="33"/>
      <c r="B36" s="33"/>
      <c r="C36" s="33"/>
      <c r="D36" s="33"/>
      <c r="E36" s="33"/>
      <c r="F36" s="33"/>
      <c r="G36" s="33"/>
      <c r="H36" s="34"/>
      <c r="I36" s="68"/>
      <c r="J36" s="41"/>
      <c r="K36" s="38"/>
      <c r="L36" s="19" t="s">
        <v>101</v>
      </c>
      <c r="M36" s="15">
        <v>4325026</v>
      </c>
      <c r="N36" s="12">
        <v>8509280</v>
      </c>
      <c r="O36" s="12">
        <f t="shared" si="2"/>
        <v>4184254</v>
      </c>
      <c r="P36" s="18">
        <f t="shared" si="7"/>
        <v>49.172832484064458</v>
      </c>
    </row>
    <row r="37" spans="1:16" ht="30" customHeight="1">
      <c r="A37" s="33"/>
      <c r="B37" s="33"/>
      <c r="C37" s="33"/>
      <c r="D37" s="33"/>
      <c r="E37" s="33"/>
      <c r="F37" s="33"/>
      <c r="G37" s="33"/>
      <c r="H37" s="34"/>
      <c r="I37" s="68"/>
      <c r="J37" s="41"/>
      <c r="K37" s="38"/>
      <c r="L37" s="19" t="s">
        <v>102</v>
      </c>
      <c r="M37" s="15">
        <v>3644960</v>
      </c>
      <c r="N37" s="12">
        <v>3766840</v>
      </c>
      <c r="O37" s="12">
        <f t="shared" si="2"/>
        <v>121880</v>
      </c>
      <c r="P37" s="18">
        <f t="shared" si="7"/>
        <v>3.235603317369466</v>
      </c>
    </row>
    <row r="38" spans="1:16" ht="30" customHeight="1">
      <c r="A38" s="33"/>
      <c r="B38" s="33"/>
      <c r="C38" s="33"/>
      <c r="D38" s="33"/>
      <c r="E38" s="33"/>
      <c r="F38" s="33"/>
      <c r="G38" s="33"/>
      <c r="H38" s="34"/>
      <c r="I38" s="68"/>
      <c r="J38" s="41"/>
      <c r="K38" s="38"/>
      <c r="L38" s="19" t="s">
        <v>103</v>
      </c>
      <c r="M38" s="15">
        <v>2305294</v>
      </c>
      <c r="N38" s="12">
        <v>1880000</v>
      </c>
      <c r="O38" s="12">
        <f t="shared" si="2"/>
        <v>-425294</v>
      </c>
      <c r="P38" s="18">
        <f t="shared" si="7"/>
        <v>-22.622021276595746</v>
      </c>
    </row>
    <row r="39" spans="1:16" ht="30" customHeight="1">
      <c r="A39" s="33"/>
      <c r="B39" s="33"/>
      <c r="C39" s="33"/>
      <c r="D39" s="33"/>
      <c r="E39" s="33"/>
      <c r="F39" s="33"/>
      <c r="G39" s="33"/>
      <c r="H39" s="34"/>
      <c r="I39" s="68"/>
      <c r="J39" s="41"/>
      <c r="K39" s="38" t="s">
        <v>104</v>
      </c>
      <c r="L39" s="19" t="s">
        <v>105</v>
      </c>
      <c r="M39" s="15">
        <v>6000000</v>
      </c>
      <c r="N39" s="12">
        <v>3546667</v>
      </c>
      <c r="O39" s="12">
        <f t="shared" si="2"/>
        <v>-2453333</v>
      </c>
      <c r="P39" s="18">
        <f t="shared" si="7"/>
        <v>-69.172916431116889</v>
      </c>
    </row>
    <row r="40" spans="1:16" ht="30" customHeight="1">
      <c r="A40" s="33"/>
      <c r="B40" s="33"/>
      <c r="C40" s="33"/>
      <c r="D40" s="33"/>
      <c r="E40" s="33"/>
      <c r="F40" s="33"/>
      <c r="G40" s="33"/>
      <c r="H40" s="34"/>
      <c r="I40" s="68"/>
      <c r="J40" s="41"/>
      <c r="K40" s="38"/>
      <c r="L40" s="19" t="s">
        <v>106</v>
      </c>
      <c r="M40" s="15">
        <v>3600000</v>
      </c>
      <c r="N40" s="12">
        <v>409130</v>
      </c>
      <c r="O40" s="12">
        <f t="shared" si="2"/>
        <v>-3190870</v>
      </c>
      <c r="P40" s="18">
        <f t="shared" si="7"/>
        <v>-779.91591914550384</v>
      </c>
    </row>
    <row r="41" spans="1:16" ht="30" customHeight="1">
      <c r="A41" s="33"/>
      <c r="B41" s="33"/>
      <c r="C41" s="33"/>
      <c r="D41" s="33"/>
      <c r="E41" s="33"/>
      <c r="F41" s="33"/>
      <c r="G41" s="33"/>
      <c r="H41" s="34"/>
      <c r="I41" s="68"/>
      <c r="J41" s="41"/>
      <c r="K41" s="38"/>
      <c r="L41" s="19" t="s">
        <v>107</v>
      </c>
      <c r="M41" s="15">
        <v>133200</v>
      </c>
      <c r="N41" s="12">
        <v>32500</v>
      </c>
      <c r="O41" s="12">
        <f t="shared" si="2"/>
        <v>-100700</v>
      </c>
      <c r="P41" s="18">
        <f t="shared" si="7"/>
        <v>-309.84615384615381</v>
      </c>
    </row>
    <row r="42" spans="1:16" ht="30" customHeight="1">
      <c r="A42" s="33"/>
      <c r="B42" s="33"/>
      <c r="C42" s="33"/>
      <c r="D42" s="33"/>
      <c r="E42" s="33"/>
      <c r="F42" s="33"/>
      <c r="G42" s="33"/>
      <c r="H42" s="34"/>
      <c r="I42" s="68"/>
      <c r="J42" s="41"/>
      <c r="K42" s="38"/>
      <c r="L42" s="19" t="s">
        <v>108</v>
      </c>
      <c r="M42" s="15">
        <v>4920000</v>
      </c>
      <c r="N42" s="12">
        <v>1601120</v>
      </c>
      <c r="O42" s="12">
        <f t="shared" si="2"/>
        <v>-3318880</v>
      </c>
      <c r="P42" s="18">
        <f t="shared" si="7"/>
        <v>-207.28490056960126</v>
      </c>
    </row>
    <row r="43" spans="1:16" ht="30" customHeight="1">
      <c r="A43" s="33"/>
      <c r="B43" s="33"/>
      <c r="C43" s="33"/>
      <c r="D43" s="33"/>
      <c r="E43" s="33"/>
      <c r="F43" s="33"/>
      <c r="G43" s="33"/>
      <c r="H43" s="34"/>
      <c r="I43" s="68"/>
      <c r="J43" s="41"/>
      <c r="K43" s="38"/>
      <c r="L43" s="19" t="s">
        <v>109</v>
      </c>
      <c r="M43" s="15">
        <v>0</v>
      </c>
      <c r="N43" s="12">
        <v>0</v>
      </c>
      <c r="O43" s="12">
        <f t="shared" si="2"/>
        <v>0</v>
      </c>
      <c r="P43" s="18">
        <f>IFERROR(O43/N43*100,100)</f>
        <v>100</v>
      </c>
    </row>
    <row r="44" spans="1:16" ht="30" customHeight="1">
      <c r="A44" s="33"/>
      <c r="B44" s="33"/>
      <c r="C44" s="33"/>
      <c r="D44" s="33"/>
      <c r="E44" s="33"/>
      <c r="F44" s="33"/>
      <c r="G44" s="33"/>
      <c r="H44" s="34"/>
      <c r="I44" s="68"/>
      <c r="J44" s="41"/>
      <c r="K44" s="38"/>
      <c r="L44" s="19" t="s">
        <v>110</v>
      </c>
      <c r="M44" s="21">
        <v>0</v>
      </c>
      <c r="N44" s="12">
        <v>367703</v>
      </c>
      <c r="O44" s="12">
        <f t="shared" si="2"/>
        <v>367703</v>
      </c>
      <c r="P44" s="18">
        <f>O44/N44*100</f>
        <v>100</v>
      </c>
    </row>
    <row r="45" spans="1:16" ht="30" customHeight="1">
      <c r="A45" s="33"/>
      <c r="B45" s="33"/>
      <c r="C45" s="33"/>
      <c r="D45" s="33"/>
      <c r="E45" s="33"/>
      <c r="F45" s="33"/>
      <c r="G45" s="33"/>
      <c r="H45" s="34"/>
      <c r="I45" s="68"/>
      <c r="J45" s="41"/>
      <c r="K45" s="38"/>
      <c r="L45" s="19" t="s">
        <v>111</v>
      </c>
      <c r="M45" s="15">
        <v>12552000</v>
      </c>
      <c r="N45" s="12">
        <v>2535341</v>
      </c>
      <c r="O45" s="12">
        <f t="shared" si="2"/>
        <v>-10016659</v>
      </c>
      <c r="P45" s="18">
        <f>O45/N45*100</f>
        <v>-395.08133225471448</v>
      </c>
    </row>
    <row r="46" spans="1:16" ht="30" customHeight="1">
      <c r="A46" s="33"/>
      <c r="B46" s="33"/>
      <c r="C46" s="33"/>
      <c r="D46" s="33"/>
      <c r="E46" s="33"/>
      <c r="F46" s="33"/>
      <c r="G46" s="33"/>
      <c r="H46" s="34"/>
      <c r="I46" s="68"/>
      <c r="J46" s="41" t="s">
        <v>139</v>
      </c>
      <c r="K46" s="38" t="s">
        <v>122</v>
      </c>
      <c r="L46" s="19" t="s">
        <v>120</v>
      </c>
      <c r="M46" s="15">
        <v>29284200</v>
      </c>
      <c r="N46" s="13">
        <v>26431970</v>
      </c>
      <c r="O46" s="12">
        <f t="shared" si="2"/>
        <v>-2852230</v>
      </c>
      <c r="P46" s="18">
        <f>O46/N46*100</f>
        <v>-10.790833978700794</v>
      </c>
    </row>
    <row r="47" spans="1:16" ht="30" customHeight="1">
      <c r="A47" s="33"/>
      <c r="B47" s="33"/>
      <c r="C47" s="33"/>
      <c r="D47" s="33"/>
      <c r="E47" s="33"/>
      <c r="F47" s="33"/>
      <c r="G47" s="33"/>
      <c r="H47" s="34"/>
      <c r="I47" s="68"/>
      <c r="J47" s="41"/>
      <c r="K47" s="38"/>
      <c r="L47" s="19" t="s">
        <v>121</v>
      </c>
      <c r="M47" s="15">
        <v>3070450</v>
      </c>
      <c r="N47" s="12">
        <v>5431030</v>
      </c>
      <c r="O47" s="12">
        <f t="shared" si="2"/>
        <v>2360580</v>
      </c>
      <c r="P47" s="18">
        <f t="shared" ref="P47:P52" si="8">O47/N47*100</f>
        <v>43.464683494659397</v>
      </c>
    </row>
    <row r="48" spans="1:16" ht="30" customHeight="1">
      <c r="A48" s="33"/>
      <c r="B48" s="33"/>
      <c r="C48" s="33"/>
      <c r="D48" s="33"/>
      <c r="E48" s="33"/>
      <c r="F48" s="33"/>
      <c r="G48" s="33"/>
      <c r="H48" s="34"/>
      <c r="I48" s="68"/>
      <c r="J48" s="41"/>
      <c r="K48" s="38"/>
      <c r="L48" s="19" t="s">
        <v>123</v>
      </c>
      <c r="M48" s="15">
        <v>2440350</v>
      </c>
      <c r="N48" s="12">
        <v>2440320</v>
      </c>
      <c r="O48" s="12">
        <f t="shared" ref="O48:O52" si="9">N48-M48</f>
        <v>-30</v>
      </c>
      <c r="P48" s="18">
        <f t="shared" si="8"/>
        <v>-1.2293469708890637E-3</v>
      </c>
    </row>
    <row r="49" spans="1:16" ht="30" customHeight="1">
      <c r="A49" s="33"/>
      <c r="B49" s="33"/>
      <c r="C49" s="33"/>
      <c r="D49" s="33"/>
      <c r="E49" s="33"/>
      <c r="F49" s="33"/>
      <c r="G49" s="33"/>
      <c r="H49" s="34"/>
      <c r="I49" s="68"/>
      <c r="J49" s="41"/>
      <c r="K49" s="38" t="s">
        <v>124</v>
      </c>
      <c r="L49" s="19" t="s">
        <v>125</v>
      </c>
      <c r="M49" s="15">
        <v>5087868</v>
      </c>
      <c r="N49" s="12">
        <f>3887868+1150000</f>
        <v>5037868</v>
      </c>
      <c r="O49" s="12">
        <f t="shared" si="9"/>
        <v>-50000</v>
      </c>
      <c r="P49" s="18">
        <f t="shared" si="8"/>
        <v>-0.99248332826505181</v>
      </c>
    </row>
    <row r="50" spans="1:16" ht="30" customHeight="1">
      <c r="A50" s="33"/>
      <c r="B50" s="33"/>
      <c r="C50" s="33"/>
      <c r="D50" s="33"/>
      <c r="E50" s="33"/>
      <c r="F50" s="33"/>
      <c r="G50" s="33"/>
      <c r="H50" s="34"/>
      <c r="I50" s="68"/>
      <c r="J50" s="41"/>
      <c r="K50" s="38"/>
      <c r="L50" s="19" t="s">
        <v>126</v>
      </c>
      <c r="M50" s="15">
        <v>2540280</v>
      </c>
      <c r="N50" s="12">
        <f>617435+1815080</f>
        <v>2432515</v>
      </c>
      <c r="O50" s="12">
        <f t="shared" si="9"/>
        <v>-107765</v>
      </c>
      <c r="P50" s="18">
        <f t="shared" si="8"/>
        <v>-4.4301885086011801</v>
      </c>
    </row>
    <row r="51" spans="1:16" ht="30" customHeight="1">
      <c r="A51" s="33"/>
      <c r="B51" s="33"/>
      <c r="C51" s="33"/>
      <c r="D51" s="33"/>
      <c r="E51" s="33"/>
      <c r="F51" s="33"/>
      <c r="G51" s="33"/>
      <c r="H51" s="34"/>
      <c r="I51" s="68"/>
      <c r="J51" s="41"/>
      <c r="K51" s="38"/>
      <c r="L51" s="19" t="s">
        <v>127</v>
      </c>
      <c r="M51" s="15">
        <v>1971852</v>
      </c>
      <c r="N51" s="12">
        <v>2129507</v>
      </c>
      <c r="O51" s="12">
        <f t="shared" si="9"/>
        <v>157655</v>
      </c>
      <c r="P51" s="18">
        <f t="shared" si="8"/>
        <v>7.4033567393767665</v>
      </c>
    </row>
    <row r="52" spans="1:16" ht="30" customHeight="1">
      <c r="A52" s="33"/>
      <c r="B52" s="33"/>
      <c r="C52" s="33"/>
      <c r="D52" s="33"/>
      <c r="E52" s="33"/>
      <c r="F52" s="33"/>
      <c r="G52" s="33"/>
      <c r="H52" s="34"/>
      <c r="I52" s="68"/>
      <c r="J52" s="20" t="s">
        <v>138</v>
      </c>
      <c r="K52" s="27" t="s">
        <v>136</v>
      </c>
      <c r="L52" s="27" t="s">
        <v>137</v>
      </c>
      <c r="M52" s="15">
        <v>24000000</v>
      </c>
      <c r="N52" s="15">
        <v>24000000</v>
      </c>
      <c r="O52" s="15">
        <f t="shared" si="9"/>
        <v>0</v>
      </c>
      <c r="P52" s="18">
        <f t="shared" si="8"/>
        <v>0</v>
      </c>
    </row>
    <row r="53" spans="1:16" ht="30" customHeight="1">
      <c r="A53" s="33"/>
      <c r="B53" s="33"/>
      <c r="C53" s="33"/>
      <c r="D53" s="33"/>
      <c r="E53" s="33"/>
      <c r="F53" s="33"/>
      <c r="G53" s="33"/>
      <c r="H53" s="34"/>
      <c r="I53" s="61" t="s">
        <v>37</v>
      </c>
      <c r="J53" s="42" t="s">
        <v>33</v>
      </c>
      <c r="K53" s="39" t="s">
        <v>6</v>
      </c>
      <c r="L53" s="19" t="s">
        <v>6</v>
      </c>
      <c r="M53" s="15">
        <v>81600000</v>
      </c>
      <c r="N53" s="13">
        <v>78437650</v>
      </c>
      <c r="O53" s="12">
        <f t="shared" ref="O53:O94" si="10">N53-M53</f>
        <v>-3162350</v>
      </c>
      <c r="P53" s="18">
        <f>O53/N53*100</f>
        <v>-4.031673564927047</v>
      </c>
    </row>
    <row r="54" spans="1:16" ht="30" customHeight="1">
      <c r="A54" s="33"/>
      <c r="B54" s="33"/>
      <c r="C54" s="33"/>
      <c r="D54" s="33"/>
      <c r="E54" s="33"/>
      <c r="F54" s="33"/>
      <c r="G54" s="33"/>
      <c r="H54" s="34"/>
      <c r="I54" s="62"/>
      <c r="J54" s="43"/>
      <c r="K54" s="40"/>
      <c r="L54" s="19" t="s">
        <v>25</v>
      </c>
      <c r="M54" s="15">
        <v>12960000</v>
      </c>
      <c r="N54" s="12">
        <v>9060000</v>
      </c>
      <c r="O54" s="12">
        <f t="shared" si="10"/>
        <v>-3900000</v>
      </c>
      <c r="P54" s="18">
        <f t="shared" ref="P54:P61" si="11">O54/N54*100</f>
        <v>-43.046357615894038</v>
      </c>
    </row>
    <row r="55" spans="1:16" ht="30" customHeight="1">
      <c r="A55" s="33"/>
      <c r="B55" s="33"/>
      <c r="C55" s="33"/>
      <c r="D55" s="33"/>
      <c r="E55" s="33"/>
      <c r="F55" s="33"/>
      <c r="G55" s="33"/>
      <c r="H55" s="34"/>
      <c r="I55" s="62"/>
      <c r="J55" s="43"/>
      <c r="K55" s="19" t="s">
        <v>49</v>
      </c>
      <c r="L55" s="19" t="s">
        <v>49</v>
      </c>
      <c r="M55" s="15">
        <v>9572969</v>
      </c>
      <c r="N55" s="12">
        <v>16404260</v>
      </c>
      <c r="O55" s="12">
        <f t="shared" si="10"/>
        <v>6831291</v>
      </c>
      <c r="P55" s="18">
        <f t="shared" si="11"/>
        <v>41.643396288525054</v>
      </c>
    </row>
    <row r="56" spans="1:16" ht="30" customHeight="1">
      <c r="A56" s="33"/>
      <c r="B56" s="33"/>
      <c r="C56" s="33"/>
      <c r="D56" s="33"/>
      <c r="E56" s="33"/>
      <c r="F56" s="33"/>
      <c r="G56" s="33"/>
      <c r="H56" s="34"/>
      <c r="I56" s="62"/>
      <c r="J56" s="43"/>
      <c r="K56" s="19" t="s">
        <v>50</v>
      </c>
      <c r="L56" s="19" t="s">
        <v>50</v>
      </c>
      <c r="M56" s="15">
        <v>7880000</v>
      </c>
      <c r="N56" s="12">
        <v>7887690</v>
      </c>
      <c r="O56" s="12">
        <f t="shared" si="10"/>
        <v>7690</v>
      </c>
      <c r="P56" s="18">
        <f t="shared" si="11"/>
        <v>9.7493689533944661E-2</v>
      </c>
    </row>
    <row r="57" spans="1:16" ht="30" customHeight="1">
      <c r="A57" s="33"/>
      <c r="B57" s="33"/>
      <c r="C57" s="33"/>
      <c r="D57" s="33"/>
      <c r="E57" s="33"/>
      <c r="F57" s="33"/>
      <c r="G57" s="33"/>
      <c r="H57" s="34"/>
      <c r="I57" s="62"/>
      <c r="J57" s="44"/>
      <c r="K57" s="19" t="s">
        <v>7</v>
      </c>
      <c r="L57" s="19" t="s">
        <v>7</v>
      </c>
      <c r="M57" s="15">
        <v>5080000</v>
      </c>
      <c r="N57" s="12">
        <f>4517952+2987898</f>
        <v>7505850</v>
      </c>
      <c r="O57" s="12">
        <f t="shared" si="10"/>
        <v>2425850</v>
      </c>
      <c r="P57" s="18">
        <f t="shared" si="11"/>
        <v>32.319457489824607</v>
      </c>
    </row>
    <row r="58" spans="1:16" ht="30" customHeight="1">
      <c r="A58" s="33"/>
      <c r="B58" s="33"/>
      <c r="C58" s="33"/>
      <c r="D58" s="33"/>
      <c r="E58" s="33"/>
      <c r="F58" s="33"/>
      <c r="G58" s="33"/>
      <c r="H58" s="34"/>
      <c r="I58" s="62"/>
      <c r="J58" s="42" t="s">
        <v>21</v>
      </c>
      <c r="K58" s="19" t="s">
        <v>14</v>
      </c>
      <c r="L58" s="19" t="s">
        <v>14</v>
      </c>
      <c r="M58" s="15">
        <v>2139768000</v>
      </c>
      <c r="N58" s="13">
        <v>1998653180</v>
      </c>
      <c r="O58" s="12">
        <f t="shared" si="10"/>
        <v>-141114820</v>
      </c>
      <c r="P58" s="18">
        <f t="shared" si="11"/>
        <v>-7.0604956083476171</v>
      </c>
    </row>
    <row r="59" spans="1:16" ht="30" customHeight="1">
      <c r="A59" s="33"/>
      <c r="B59" s="33"/>
      <c r="C59" s="33"/>
      <c r="D59" s="33"/>
      <c r="E59" s="33"/>
      <c r="F59" s="33"/>
      <c r="G59" s="33"/>
      <c r="H59" s="34"/>
      <c r="I59" s="62"/>
      <c r="J59" s="43"/>
      <c r="K59" s="19" t="s">
        <v>51</v>
      </c>
      <c r="L59" s="19" t="s">
        <v>51</v>
      </c>
      <c r="M59" s="15">
        <v>221212125</v>
      </c>
      <c r="N59" s="12">
        <v>351834490</v>
      </c>
      <c r="O59" s="12">
        <f t="shared" si="10"/>
        <v>130622365</v>
      </c>
      <c r="P59" s="18">
        <f t="shared" si="11"/>
        <v>37.126083062521815</v>
      </c>
    </row>
    <row r="60" spans="1:16" ht="30" customHeight="1">
      <c r="A60" s="33"/>
      <c r="B60" s="33"/>
      <c r="C60" s="33"/>
      <c r="D60" s="33"/>
      <c r="E60" s="33"/>
      <c r="F60" s="33"/>
      <c r="G60" s="33"/>
      <c r="H60" s="34"/>
      <c r="I60" s="62"/>
      <c r="J60" s="43"/>
      <c r="K60" s="19" t="s">
        <v>52</v>
      </c>
      <c r="L60" s="19" t="s">
        <v>52</v>
      </c>
      <c r="M60" s="15">
        <v>178314000</v>
      </c>
      <c r="N60" s="12">
        <v>177873120</v>
      </c>
      <c r="O60" s="12">
        <f t="shared" si="10"/>
        <v>-440880</v>
      </c>
      <c r="P60" s="18">
        <f t="shared" si="11"/>
        <v>-0.24786207157101647</v>
      </c>
    </row>
    <row r="61" spans="1:16" ht="30" customHeight="1">
      <c r="A61" s="33"/>
      <c r="B61" s="33"/>
      <c r="C61" s="33"/>
      <c r="D61" s="33"/>
      <c r="E61" s="33"/>
      <c r="F61" s="33"/>
      <c r="G61" s="33"/>
      <c r="H61" s="34"/>
      <c r="I61" s="62"/>
      <c r="J61" s="43"/>
      <c r="K61" s="19" t="s">
        <v>53</v>
      </c>
      <c r="L61" s="19" t="s">
        <v>53</v>
      </c>
      <c r="M61" s="15">
        <v>11500000</v>
      </c>
      <c r="N61" s="12">
        <v>4328480</v>
      </c>
      <c r="O61" s="12">
        <f t="shared" si="10"/>
        <v>-7171520</v>
      </c>
      <c r="P61" s="18">
        <f t="shared" si="11"/>
        <v>-165.68217942557203</v>
      </c>
    </row>
    <row r="62" spans="1:16" ht="30" customHeight="1">
      <c r="A62" s="33"/>
      <c r="B62" s="33"/>
      <c r="C62" s="33"/>
      <c r="D62" s="33"/>
      <c r="E62" s="33"/>
      <c r="F62" s="33"/>
      <c r="G62" s="33"/>
      <c r="H62" s="34"/>
      <c r="I62" s="62"/>
      <c r="J62" s="43"/>
      <c r="K62" s="38" t="s">
        <v>46</v>
      </c>
      <c r="L62" s="19" t="s">
        <v>9</v>
      </c>
      <c r="M62" s="15">
        <v>1200000</v>
      </c>
      <c r="N62" s="12">
        <v>0</v>
      </c>
      <c r="O62" s="12">
        <f t="shared" si="10"/>
        <v>-1200000</v>
      </c>
      <c r="P62" s="18">
        <f t="shared" ref="P62:P67" si="12">IFERROR(O62/N62*100,100)</f>
        <v>100</v>
      </c>
    </row>
    <row r="63" spans="1:16" ht="30" customHeight="1">
      <c r="A63" s="33"/>
      <c r="B63" s="33"/>
      <c r="C63" s="33"/>
      <c r="D63" s="33"/>
      <c r="E63" s="33"/>
      <c r="F63" s="33"/>
      <c r="G63" s="33"/>
      <c r="H63" s="34"/>
      <c r="I63" s="62"/>
      <c r="J63" s="43"/>
      <c r="K63" s="38"/>
      <c r="L63" s="19" t="s">
        <v>1</v>
      </c>
      <c r="M63" s="15">
        <v>100000</v>
      </c>
      <c r="N63" s="12">
        <v>0</v>
      </c>
      <c r="O63" s="12">
        <f t="shared" si="10"/>
        <v>-100000</v>
      </c>
      <c r="P63" s="18">
        <f t="shared" si="12"/>
        <v>100</v>
      </c>
    </row>
    <row r="64" spans="1:16" ht="30" customHeight="1">
      <c r="A64" s="33"/>
      <c r="B64" s="33"/>
      <c r="C64" s="33"/>
      <c r="D64" s="33"/>
      <c r="E64" s="33"/>
      <c r="F64" s="33"/>
      <c r="G64" s="33"/>
      <c r="H64" s="34"/>
      <c r="I64" s="62"/>
      <c r="J64" s="43"/>
      <c r="K64" s="38"/>
      <c r="L64" s="19" t="s">
        <v>5</v>
      </c>
      <c r="M64" s="15">
        <v>200000</v>
      </c>
      <c r="N64" s="12">
        <v>0</v>
      </c>
      <c r="O64" s="12">
        <f t="shared" si="10"/>
        <v>-200000</v>
      </c>
      <c r="P64" s="18">
        <f t="shared" si="12"/>
        <v>100</v>
      </c>
    </row>
    <row r="65" spans="1:16" ht="30" customHeight="1">
      <c r="A65" s="33"/>
      <c r="B65" s="33"/>
      <c r="C65" s="33"/>
      <c r="D65" s="33"/>
      <c r="E65" s="33"/>
      <c r="F65" s="33"/>
      <c r="G65" s="33"/>
      <c r="H65" s="34"/>
      <c r="I65" s="62"/>
      <c r="J65" s="43"/>
      <c r="K65" s="38"/>
      <c r="L65" s="16" t="s">
        <v>47</v>
      </c>
      <c r="M65" s="15">
        <v>100000</v>
      </c>
      <c r="N65" s="12">
        <v>0</v>
      </c>
      <c r="O65" s="12">
        <f t="shared" si="10"/>
        <v>-100000</v>
      </c>
      <c r="P65" s="18">
        <f t="shared" si="12"/>
        <v>100</v>
      </c>
    </row>
    <row r="66" spans="1:16" ht="30" customHeight="1">
      <c r="A66" s="33"/>
      <c r="B66" s="33"/>
      <c r="C66" s="33"/>
      <c r="D66" s="33"/>
      <c r="E66" s="33"/>
      <c r="F66" s="33"/>
      <c r="G66" s="33"/>
      <c r="H66" s="34"/>
      <c r="I66" s="62"/>
      <c r="J66" s="43"/>
      <c r="K66" s="38" t="s">
        <v>3</v>
      </c>
      <c r="L66" s="19" t="s">
        <v>3</v>
      </c>
      <c r="M66" s="15">
        <v>5000000</v>
      </c>
      <c r="N66" s="12">
        <v>0</v>
      </c>
      <c r="O66" s="12">
        <f t="shared" si="10"/>
        <v>-5000000</v>
      </c>
      <c r="P66" s="18">
        <f t="shared" si="12"/>
        <v>100</v>
      </c>
    </row>
    <row r="67" spans="1:16" ht="30" customHeight="1">
      <c r="A67" s="33"/>
      <c r="B67" s="33"/>
      <c r="C67" s="33"/>
      <c r="D67" s="33"/>
      <c r="E67" s="33"/>
      <c r="F67" s="33"/>
      <c r="G67" s="33"/>
      <c r="H67" s="34"/>
      <c r="I67" s="62"/>
      <c r="J67" s="43"/>
      <c r="K67" s="38"/>
      <c r="L67" s="19" t="s">
        <v>15</v>
      </c>
      <c r="M67" s="15">
        <v>8000000</v>
      </c>
      <c r="N67" s="12">
        <v>0</v>
      </c>
      <c r="O67" s="12">
        <f t="shared" si="10"/>
        <v>-8000000</v>
      </c>
      <c r="P67" s="18">
        <f t="shared" si="12"/>
        <v>100</v>
      </c>
    </row>
    <row r="68" spans="1:16" ht="30" customHeight="1">
      <c r="A68" s="33"/>
      <c r="B68" s="33"/>
      <c r="C68" s="33"/>
      <c r="D68" s="33"/>
      <c r="E68" s="33"/>
      <c r="F68" s="33"/>
      <c r="G68" s="33"/>
      <c r="H68" s="34"/>
      <c r="I68" s="62"/>
      <c r="J68" s="43"/>
      <c r="K68" s="38"/>
      <c r="L68" s="19" t="s">
        <v>16</v>
      </c>
      <c r="M68" s="15">
        <v>5000000</v>
      </c>
      <c r="N68" s="12">
        <v>0</v>
      </c>
      <c r="O68" s="12">
        <f t="shared" si="10"/>
        <v>-5000000</v>
      </c>
      <c r="P68" s="18">
        <f>IFERROR(O68/N68*100,100)</f>
        <v>100</v>
      </c>
    </row>
    <row r="69" spans="1:16" ht="30" customHeight="1">
      <c r="A69" s="33"/>
      <c r="B69" s="33"/>
      <c r="C69" s="33"/>
      <c r="D69" s="33"/>
      <c r="E69" s="33"/>
      <c r="F69" s="33"/>
      <c r="G69" s="33"/>
      <c r="H69" s="34"/>
      <c r="I69" s="62"/>
      <c r="J69" s="43"/>
      <c r="K69" s="19" t="s">
        <v>54</v>
      </c>
      <c r="L69" s="19" t="s">
        <v>54</v>
      </c>
      <c r="M69" s="15">
        <v>1000000</v>
      </c>
      <c r="N69" s="12">
        <v>93900</v>
      </c>
      <c r="O69" s="12">
        <f t="shared" si="10"/>
        <v>-906100</v>
      </c>
      <c r="P69" s="18">
        <f t="shared" ref="P69:P75" si="13">IFERROR(O69/N69*100,100)</f>
        <v>-964.96272630457941</v>
      </c>
    </row>
    <row r="70" spans="1:16" ht="30" customHeight="1">
      <c r="A70" s="33"/>
      <c r="B70" s="33"/>
      <c r="C70" s="33"/>
      <c r="D70" s="33"/>
      <c r="E70" s="33"/>
      <c r="F70" s="33"/>
      <c r="G70" s="33"/>
      <c r="H70" s="34"/>
      <c r="I70" s="62"/>
      <c r="J70" s="43"/>
      <c r="K70" s="19" t="s">
        <v>55</v>
      </c>
      <c r="L70" s="19" t="s">
        <v>55</v>
      </c>
      <c r="M70" s="15">
        <v>1700000</v>
      </c>
      <c r="N70" s="12">
        <v>1700000</v>
      </c>
      <c r="O70" s="12">
        <f t="shared" si="10"/>
        <v>0</v>
      </c>
      <c r="P70" s="18">
        <f t="shared" si="13"/>
        <v>0</v>
      </c>
    </row>
    <row r="71" spans="1:16" ht="30" customHeight="1">
      <c r="A71" s="33"/>
      <c r="B71" s="33"/>
      <c r="C71" s="33"/>
      <c r="D71" s="33"/>
      <c r="E71" s="33"/>
      <c r="F71" s="33"/>
      <c r="G71" s="33"/>
      <c r="H71" s="34"/>
      <c r="I71" s="62"/>
      <c r="J71" s="43"/>
      <c r="K71" s="19" t="s">
        <v>56</v>
      </c>
      <c r="L71" s="19" t="s">
        <v>56</v>
      </c>
      <c r="M71" s="15">
        <v>124740</v>
      </c>
      <c r="N71" s="12">
        <v>124740</v>
      </c>
      <c r="O71" s="12">
        <f t="shared" si="10"/>
        <v>0</v>
      </c>
      <c r="P71" s="18">
        <f t="shared" si="13"/>
        <v>0</v>
      </c>
    </row>
    <row r="72" spans="1:16" ht="30" customHeight="1">
      <c r="A72" s="33"/>
      <c r="B72" s="33"/>
      <c r="C72" s="33"/>
      <c r="D72" s="33"/>
      <c r="E72" s="33"/>
      <c r="F72" s="33"/>
      <c r="G72" s="33"/>
      <c r="H72" s="34"/>
      <c r="I72" s="62"/>
      <c r="J72" s="43"/>
      <c r="K72" s="19" t="s">
        <v>17</v>
      </c>
      <c r="L72" s="19" t="s">
        <v>17</v>
      </c>
      <c r="M72" s="15">
        <v>5776320</v>
      </c>
      <c r="N72" s="13">
        <v>5901170</v>
      </c>
      <c r="O72" s="12">
        <f t="shared" si="10"/>
        <v>124850</v>
      </c>
      <c r="P72" s="18">
        <f t="shared" si="13"/>
        <v>2.115682144388316</v>
      </c>
    </row>
    <row r="73" spans="1:16" ht="30" customHeight="1">
      <c r="A73" s="33"/>
      <c r="B73" s="33"/>
      <c r="C73" s="33"/>
      <c r="D73" s="33"/>
      <c r="E73" s="33"/>
      <c r="F73" s="33"/>
      <c r="G73" s="33"/>
      <c r="H73" s="34"/>
      <c r="I73" s="62"/>
      <c r="J73" s="43"/>
      <c r="K73" s="19" t="s">
        <v>4</v>
      </c>
      <c r="L73" s="19" t="s">
        <v>26</v>
      </c>
      <c r="M73" s="15">
        <v>4000000</v>
      </c>
      <c r="N73" s="12">
        <v>1716000</v>
      </c>
      <c r="O73" s="12">
        <f t="shared" si="10"/>
        <v>-2284000</v>
      </c>
      <c r="P73" s="18">
        <f t="shared" si="13"/>
        <v>-133.10023310023308</v>
      </c>
    </row>
    <row r="74" spans="1:16" ht="30" customHeight="1">
      <c r="A74" s="33"/>
      <c r="B74" s="33"/>
      <c r="C74" s="33"/>
      <c r="D74" s="33"/>
      <c r="E74" s="33"/>
      <c r="F74" s="33"/>
      <c r="G74" s="33"/>
      <c r="H74" s="34"/>
      <c r="I74" s="62"/>
      <c r="J74" s="44"/>
      <c r="K74" s="19" t="s">
        <v>117</v>
      </c>
      <c r="L74" s="19" t="s">
        <v>117</v>
      </c>
      <c r="M74" s="15">
        <v>40000000</v>
      </c>
      <c r="N74" s="12">
        <f>57841928-2323989</f>
        <v>55517939</v>
      </c>
      <c r="O74" s="12">
        <f t="shared" si="10"/>
        <v>15517939</v>
      </c>
      <c r="P74" s="18">
        <f t="shared" si="13"/>
        <v>27.951215912391845</v>
      </c>
    </row>
    <row r="75" spans="1:16" ht="30" customHeight="1">
      <c r="A75" s="33"/>
      <c r="B75" s="33"/>
      <c r="C75" s="33"/>
      <c r="D75" s="33"/>
      <c r="E75" s="33"/>
      <c r="F75" s="33"/>
      <c r="G75" s="33"/>
      <c r="H75" s="34"/>
      <c r="I75" s="62"/>
      <c r="J75" s="42" t="s">
        <v>32</v>
      </c>
      <c r="K75" s="19" t="s">
        <v>1</v>
      </c>
      <c r="L75" s="19" t="s">
        <v>1</v>
      </c>
      <c r="M75" s="15">
        <v>1200000</v>
      </c>
      <c r="N75" s="12">
        <v>1244333</v>
      </c>
      <c r="O75" s="12">
        <f t="shared" si="10"/>
        <v>44333</v>
      </c>
      <c r="P75" s="18">
        <f t="shared" si="13"/>
        <v>3.5627922750582042</v>
      </c>
    </row>
    <row r="76" spans="1:16" ht="30" customHeight="1">
      <c r="A76" s="33"/>
      <c r="B76" s="33"/>
      <c r="C76" s="33"/>
      <c r="D76" s="33"/>
      <c r="E76" s="33"/>
      <c r="F76" s="33"/>
      <c r="G76" s="33"/>
      <c r="H76" s="34"/>
      <c r="I76" s="62"/>
      <c r="J76" s="43"/>
      <c r="K76" s="19" t="s">
        <v>18</v>
      </c>
      <c r="L76" s="19" t="s">
        <v>18</v>
      </c>
      <c r="M76" s="15">
        <v>600000</v>
      </c>
      <c r="N76" s="12">
        <v>576000</v>
      </c>
      <c r="O76" s="12">
        <f t="shared" si="10"/>
        <v>-24000</v>
      </c>
      <c r="P76" s="18">
        <f>O76/N76*100</f>
        <v>-4.1666666666666661</v>
      </c>
    </row>
    <row r="77" spans="1:16" ht="30" customHeight="1">
      <c r="A77" s="33"/>
      <c r="B77" s="33"/>
      <c r="C77" s="33"/>
      <c r="D77" s="33"/>
      <c r="E77" s="33"/>
      <c r="F77" s="33"/>
      <c r="G77" s="33"/>
      <c r="H77" s="34"/>
      <c r="I77" s="62"/>
      <c r="J77" s="43"/>
      <c r="K77" s="38" t="s">
        <v>0</v>
      </c>
      <c r="L77" s="19" t="s">
        <v>0</v>
      </c>
      <c r="M77" s="15">
        <v>2500000</v>
      </c>
      <c r="N77" s="12">
        <v>0</v>
      </c>
      <c r="O77" s="12">
        <f t="shared" si="10"/>
        <v>-2500000</v>
      </c>
      <c r="P77" s="18">
        <f>IFERROR(O77/N77*100,100)</f>
        <v>100</v>
      </c>
    </row>
    <row r="78" spans="1:16" ht="30" customHeight="1">
      <c r="A78" s="33"/>
      <c r="B78" s="33"/>
      <c r="C78" s="33"/>
      <c r="D78" s="33"/>
      <c r="E78" s="33"/>
      <c r="F78" s="33"/>
      <c r="G78" s="33"/>
      <c r="H78" s="34"/>
      <c r="I78" s="62"/>
      <c r="J78" s="43"/>
      <c r="K78" s="38"/>
      <c r="L78" s="19" t="s">
        <v>19</v>
      </c>
      <c r="M78" s="15">
        <v>480000</v>
      </c>
      <c r="N78" s="13">
        <v>0</v>
      </c>
      <c r="O78" s="12">
        <f t="shared" si="10"/>
        <v>-480000</v>
      </c>
      <c r="P78" s="18">
        <f>IFERROR(O78/N78*100,100)</f>
        <v>100</v>
      </c>
    </row>
    <row r="79" spans="1:16" ht="30" customHeight="1">
      <c r="A79" s="33"/>
      <c r="B79" s="33"/>
      <c r="C79" s="33"/>
      <c r="D79" s="33"/>
      <c r="E79" s="33"/>
      <c r="F79" s="33"/>
      <c r="G79" s="33"/>
      <c r="H79" s="34"/>
      <c r="I79" s="62"/>
      <c r="J79" s="43"/>
      <c r="K79" s="19" t="s">
        <v>10</v>
      </c>
      <c r="L79" s="19" t="s">
        <v>10</v>
      </c>
      <c r="M79" s="15">
        <v>5000000</v>
      </c>
      <c r="N79" s="12">
        <v>3981100</v>
      </c>
      <c r="O79" s="12">
        <f t="shared" si="10"/>
        <v>-1018900</v>
      </c>
      <c r="P79" s="18">
        <f t="shared" ref="P79:P80" si="14">O79/N79*100</f>
        <v>-25.593428951797243</v>
      </c>
    </row>
    <row r="80" spans="1:16" ht="30" customHeight="1">
      <c r="A80" s="33"/>
      <c r="B80" s="33"/>
      <c r="C80" s="33"/>
      <c r="D80" s="33"/>
      <c r="E80" s="33"/>
      <c r="F80" s="33"/>
      <c r="G80" s="33"/>
      <c r="H80" s="34"/>
      <c r="I80" s="62"/>
      <c r="J80" s="43"/>
      <c r="K80" s="39" t="s">
        <v>2</v>
      </c>
      <c r="L80" s="19" t="s">
        <v>11</v>
      </c>
      <c r="M80" s="15">
        <v>4000000</v>
      </c>
      <c r="N80" s="13">
        <v>1894210</v>
      </c>
      <c r="O80" s="12">
        <f t="shared" si="10"/>
        <v>-2105790</v>
      </c>
      <c r="P80" s="18">
        <f t="shared" si="14"/>
        <v>-111.16982805496751</v>
      </c>
    </row>
    <row r="81" spans="1:16" ht="30" customHeight="1">
      <c r="A81" s="33"/>
      <c r="B81" s="33"/>
      <c r="C81" s="33"/>
      <c r="D81" s="33"/>
      <c r="E81" s="33"/>
      <c r="F81" s="33"/>
      <c r="G81" s="33"/>
      <c r="H81" s="34"/>
      <c r="I81" s="62"/>
      <c r="J81" s="43"/>
      <c r="K81" s="59"/>
      <c r="L81" s="19" t="s">
        <v>20</v>
      </c>
      <c r="M81" s="15">
        <v>1500000</v>
      </c>
      <c r="N81" s="12">
        <v>0</v>
      </c>
      <c r="O81" s="12">
        <f t="shared" si="10"/>
        <v>-1500000</v>
      </c>
      <c r="P81" s="18">
        <f>IFERROR(O81/N81*100,100)</f>
        <v>100</v>
      </c>
    </row>
    <row r="82" spans="1:16" ht="30" customHeight="1">
      <c r="A82" s="33"/>
      <c r="B82" s="33"/>
      <c r="C82" s="33"/>
      <c r="D82" s="33"/>
      <c r="E82" s="33"/>
      <c r="F82" s="33"/>
      <c r="G82" s="33"/>
      <c r="H82" s="34"/>
      <c r="I82" s="62"/>
      <c r="J82" s="43"/>
      <c r="K82" s="59"/>
      <c r="L82" s="19" t="s">
        <v>118</v>
      </c>
      <c r="M82" s="15">
        <v>1000000</v>
      </c>
      <c r="N82" s="12">
        <f>1834900-77000</f>
        <v>1757900</v>
      </c>
      <c r="O82" s="12">
        <f t="shared" si="10"/>
        <v>757900</v>
      </c>
      <c r="P82" s="18">
        <f t="shared" ref="P82:P85" si="15">O82/N82*100</f>
        <v>43.11394277262643</v>
      </c>
    </row>
    <row r="83" spans="1:16" ht="30" customHeight="1">
      <c r="A83" s="33"/>
      <c r="B83" s="33"/>
      <c r="C83" s="33"/>
      <c r="D83" s="33"/>
      <c r="E83" s="33"/>
      <c r="F83" s="33"/>
      <c r="G83" s="33"/>
      <c r="H83" s="34"/>
      <c r="I83" s="62"/>
      <c r="J83" s="43"/>
      <c r="K83" s="40"/>
      <c r="L83" s="19" t="s">
        <v>13</v>
      </c>
      <c r="M83" s="15">
        <v>500000</v>
      </c>
      <c r="N83" s="12">
        <v>62500</v>
      </c>
      <c r="O83" s="12">
        <f t="shared" si="10"/>
        <v>-437500</v>
      </c>
      <c r="P83" s="18">
        <f t="shared" si="15"/>
        <v>-700</v>
      </c>
    </row>
    <row r="84" spans="1:16" ht="30" customHeight="1">
      <c r="A84" s="33"/>
      <c r="B84" s="33"/>
      <c r="C84" s="33"/>
      <c r="D84" s="33"/>
      <c r="E84" s="33"/>
      <c r="F84" s="33"/>
      <c r="G84" s="33"/>
      <c r="H84" s="34"/>
      <c r="I84" s="62"/>
      <c r="J84" s="43"/>
      <c r="K84" s="19" t="s">
        <v>22</v>
      </c>
      <c r="L84" s="19" t="s">
        <v>22</v>
      </c>
      <c r="M84" s="15">
        <v>2000000</v>
      </c>
      <c r="N84" s="12">
        <v>566740</v>
      </c>
      <c r="O84" s="12">
        <f t="shared" si="10"/>
        <v>-1433260</v>
      </c>
      <c r="P84" s="18">
        <f t="shared" si="15"/>
        <v>-252.89550764018776</v>
      </c>
    </row>
    <row r="85" spans="1:16" ht="30" customHeight="1">
      <c r="A85" s="33"/>
      <c r="B85" s="33"/>
      <c r="C85" s="33"/>
      <c r="D85" s="33"/>
      <c r="E85" s="33"/>
      <c r="F85" s="33"/>
      <c r="G85" s="33"/>
      <c r="H85" s="34"/>
      <c r="I85" s="62"/>
      <c r="J85" s="43"/>
      <c r="K85" s="19" t="s">
        <v>12</v>
      </c>
      <c r="L85" s="19" t="s">
        <v>12</v>
      </c>
      <c r="M85" s="15">
        <v>35916000</v>
      </c>
      <c r="N85" s="12">
        <v>24483200</v>
      </c>
      <c r="O85" s="12">
        <f t="shared" si="10"/>
        <v>-11432800</v>
      </c>
      <c r="P85" s="18">
        <f t="shared" si="15"/>
        <v>-46.696510260096716</v>
      </c>
    </row>
    <row r="86" spans="1:16" ht="30" customHeight="1">
      <c r="A86" s="33"/>
      <c r="B86" s="33"/>
      <c r="C86" s="33"/>
      <c r="D86" s="33"/>
      <c r="E86" s="33"/>
      <c r="F86" s="33"/>
      <c r="G86" s="33"/>
      <c r="H86" s="34"/>
      <c r="I86" s="62"/>
      <c r="J86" s="43"/>
      <c r="K86" s="38" t="s">
        <v>48</v>
      </c>
      <c r="L86" s="19" t="s">
        <v>23</v>
      </c>
      <c r="M86" s="15">
        <v>2000000</v>
      </c>
      <c r="N86" s="12">
        <v>0</v>
      </c>
      <c r="O86" s="12">
        <f t="shared" si="10"/>
        <v>-2000000</v>
      </c>
      <c r="P86" s="18">
        <f>IFERROR(O86/N86*100,100)</f>
        <v>100</v>
      </c>
    </row>
    <row r="87" spans="1:16" ht="30" customHeight="1">
      <c r="A87" s="33"/>
      <c r="B87" s="33"/>
      <c r="C87" s="33"/>
      <c r="D87" s="33"/>
      <c r="E87" s="33"/>
      <c r="F87" s="33"/>
      <c r="G87" s="33"/>
      <c r="H87" s="34"/>
      <c r="I87" s="62"/>
      <c r="J87" s="44"/>
      <c r="K87" s="38"/>
      <c r="L87" s="19" t="s">
        <v>8</v>
      </c>
      <c r="M87" s="15">
        <v>2000000</v>
      </c>
      <c r="N87" s="12">
        <v>0</v>
      </c>
      <c r="O87" s="12">
        <f t="shared" si="10"/>
        <v>-2000000</v>
      </c>
      <c r="P87" s="18">
        <f t="shared" ref="P87:P88" si="16">IFERROR(O87/N87*100,100)</f>
        <v>100</v>
      </c>
    </row>
    <row r="88" spans="1:16" ht="30" customHeight="1">
      <c r="A88" s="33"/>
      <c r="B88" s="33"/>
      <c r="C88" s="33"/>
      <c r="D88" s="33"/>
      <c r="E88" s="33"/>
      <c r="F88" s="33"/>
      <c r="G88" s="33"/>
      <c r="H88" s="34"/>
      <c r="I88" s="63"/>
      <c r="J88" s="19" t="s">
        <v>24</v>
      </c>
      <c r="K88" s="19" t="s">
        <v>5</v>
      </c>
      <c r="L88" s="19" t="s">
        <v>5</v>
      </c>
      <c r="M88" s="15">
        <v>52883846</v>
      </c>
      <c r="N88" s="12">
        <v>0</v>
      </c>
      <c r="O88" s="12">
        <f t="shared" si="10"/>
        <v>-52883846</v>
      </c>
      <c r="P88" s="18">
        <f t="shared" si="16"/>
        <v>100</v>
      </c>
    </row>
    <row r="89" spans="1:16" ht="30" customHeight="1">
      <c r="A89" s="33"/>
      <c r="B89" s="33"/>
      <c r="C89" s="33"/>
      <c r="D89" s="33"/>
      <c r="E89" s="33"/>
      <c r="F89" s="33"/>
      <c r="G89" s="33"/>
      <c r="H89" s="34"/>
      <c r="I89" s="35" t="s">
        <v>112</v>
      </c>
      <c r="J89" s="39" t="s">
        <v>112</v>
      </c>
      <c r="K89" s="38" t="s">
        <v>88</v>
      </c>
      <c r="L89" s="19" t="s">
        <v>131</v>
      </c>
      <c r="M89" s="15">
        <v>0</v>
      </c>
      <c r="N89" s="15">
        <v>951878</v>
      </c>
      <c r="O89" s="12">
        <f t="shared" si="10"/>
        <v>951878</v>
      </c>
      <c r="P89" s="18">
        <f t="shared" ref="P89:P94" si="17">O89/N89*100</f>
        <v>100</v>
      </c>
    </row>
    <row r="90" spans="1:16" ht="30" customHeight="1">
      <c r="A90" s="33"/>
      <c r="B90" s="33"/>
      <c r="C90" s="33"/>
      <c r="D90" s="33"/>
      <c r="E90" s="33"/>
      <c r="F90" s="33"/>
      <c r="G90" s="33"/>
      <c r="H90" s="34"/>
      <c r="I90" s="60"/>
      <c r="J90" s="59"/>
      <c r="K90" s="38"/>
      <c r="L90" s="19" t="s">
        <v>132</v>
      </c>
      <c r="M90" s="15"/>
      <c r="N90" s="15">
        <v>14624</v>
      </c>
      <c r="O90" s="12">
        <f t="shared" si="10"/>
        <v>14624</v>
      </c>
      <c r="P90" s="18">
        <f t="shared" si="17"/>
        <v>100</v>
      </c>
    </row>
    <row r="91" spans="1:16" ht="30" customHeight="1">
      <c r="A91" s="33"/>
      <c r="B91" s="33"/>
      <c r="C91" s="33"/>
      <c r="D91" s="33"/>
      <c r="E91" s="33"/>
      <c r="F91" s="33"/>
      <c r="G91" s="33"/>
      <c r="H91" s="34"/>
      <c r="I91" s="60"/>
      <c r="J91" s="59"/>
      <c r="K91" s="38"/>
      <c r="L91" s="19" t="s">
        <v>133</v>
      </c>
      <c r="M91" s="15"/>
      <c r="N91" s="15">
        <v>498867</v>
      </c>
      <c r="O91" s="12">
        <f t="shared" si="10"/>
        <v>498867</v>
      </c>
      <c r="P91" s="18">
        <f t="shared" si="17"/>
        <v>100</v>
      </c>
    </row>
    <row r="92" spans="1:16" ht="30" customHeight="1">
      <c r="A92" s="33"/>
      <c r="B92" s="33"/>
      <c r="C92" s="33"/>
      <c r="D92" s="33"/>
      <c r="E92" s="33"/>
      <c r="F92" s="33"/>
      <c r="G92" s="33"/>
      <c r="H92" s="34"/>
      <c r="I92" s="36"/>
      <c r="J92" s="40"/>
      <c r="K92" s="38"/>
      <c r="L92" s="19" t="s">
        <v>134</v>
      </c>
      <c r="M92" s="15"/>
      <c r="N92" s="15">
        <v>20501653</v>
      </c>
      <c r="O92" s="12">
        <f t="shared" si="10"/>
        <v>20501653</v>
      </c>
      <c r="P92" s="18">
        <f t="shared" si="17"/>
        <v>100</v>
      </c>
    </row>
    <row r="93" spans="1:16" ht="30" customHeight="1">
      <c r="A93" s="33"/>
      <c r="B93" s="33"/>
      <c r="C93" s="33"/>
      <c r="D93" s="33"/>
      <c r="E93" s="33"/>
      <c r="F93" s="33"/>
      <c r="G93" s="33"/>
      <c r="H93" s="34"/>
      <c r="I93" s="35" t="s">
        <v>29</v>
      </c>
      <c r="J93" s="39" t="s">
        <v>29</v>
      </c>
      <c r="K93" s="39" t="s">
        <v>29</v>
      </c>
      <c r="L93" s="19" t="s">
        <v>143</v>
      </c>
      <c r="M93" s="15">
        <v>0</v>
      </c>
      <c r="N93" s="15">
        <f>595859304</f>
        <v>595859304</v>
      </c>
      <c r="O93" s="12">
        <f t="shared" si="10"/>
        <v>595859304</v>
      </c>
      <c r="P93" s="18">
        <f t="shared" si="17"/>
        <v>100</v>
      </c>
    </row>
    <row r="94" spans="1:16" ht="30" customHeight="1" thickBot="1">
      <c r="A94" s="33"/>
      <c r="B94" s="33"/>
      <c r="C94" s="33"/>
      <c r="D94" s="33"/>
      <c r="E94" s="33"/>
      <c r="F94" s="33"/>
      <c r="G94" s="33"/>
      <c r="H94" s="34"/>
      <c r="I94" s="65"/>
      <c r="J94" s="64"/>
      <c r="K94" s="64"/>
      <c r="L94" s="22" t="s">
        <v>145</v>
      </c>
      <c r="M94" s="23">
        <v>0</v>
      </c>
      <c r="N94" s="23">
        <f>4420</f>
        <v>4420</v>
      </c>
      <c r="O94" s="24">
        <f t="shared" si="10"/>
        <v>4420</v>
      </c>
      <c r="P94" s="25">
        <f t="shared" si="17"/>
        <v>100</v>
      </c>
    </row>
  </sheetData>
  <mergeCells count="45">
    <mergeCell ref="B11:B13"/>
    <mergeCell ref="A11:A13"/>
    <mergeCell ref="I35:I52"/>
    <mergeCell ref="K62:K65"/>
    <mergeCell ref="K66:K68"/>
    <mergeCell ref="I9:I30"/>
    <mergeCell ref="J9:J14"/>
    <mergeCell ref="K9:K13"/>
    <mergeCell ref="J15:J30"/>
    <mergeCell ref="K15:K18"/>
    <mergeCell ref="K22:K30"/>
    <mergeCell ref="J35:J45"/>
    <mergeCell ref="K35:K38"/>
    <mergeCell ref="K39:K45"/>
    <mergeCell ref="I31:I34"/>
    <mergeCell ref="J31:J32"/>
    <mergeCell ref="J89:J92"/>
    <mergeCell ref="I89:I92"/>
    <mergeCell ref="I53:I88"/>
    <mergeCell ref="J53:J57"/>
    <mergeCell ref="K93:K94"/>
    <mergeCell ref="K53:K54"/>
    <mergeCell ref="I93:I94"/>
    <mergeCell ref="J93:J94"/>
    <mergeCell ref="K77:K78"/>
    <mergeCell ref="K80:K83"/>
    <mergeCell ref="K86:K87"/>
    <mergeCell ref="K89:K92"/>
    <mergeCell ref="J75:J87"/>
    <mergeCell ref="A1:P2"/>
    <mergeCell ref="A5:H6"/>
    <mergeCell ref="I5:P6"/>
    <mergeCell ref="A8:D8"/>
    <mergeCell ref="I8:L8"/>
    <mergeCell ref="J33:J34"/>
    <mergeCell ref="J46:J51"/>
    <mergeCell ref="K46:K48"/>
    <mergeCell ref="K49:K51"/>
    <mergeCell ref="J58:J74"/>
    <mergeCell ref="A23:H94"/>
    <mergeCell ref="A16:A17"/>
    <mergeCell ref="A18:A22"/>
    <mergeCell ref="B18:B22"/>
    <mergeCell ref="B16:B17"/>
    <mergeCell ref="C18:C22"/>
  </mergeCells>
  <phoneticPr fontId="2" type="noConversion"/>
  <printOptions horizontalCentered="1" verticalCentered="1"/>
  <pageMargins left="0" right="0" top="0" bottom="0" header="0" footer="0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2021년 결산서</vt:lpstr>
      <vt:lpstr>'2021년 결산서'!Print_Area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IMCIL1</dc:creator>
  <cp:lastModifiedBy>PC</cp:lastModifiedBy>
  <cp:lastPrinted>2023-08-16T00:31:39Z</cp:lastPrinted>
  <dcterms:created xsi:type="dcterms:W3CDTF">2021-08-02T06:20:04Z</dcterms:created>
  <dcterms:modified xsi:type="dcterms:W3CDTF">2023-08-16T00:31:54Z</dcterms:modified>
</cp:coreProperties>
</file>